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9320" windowHeight="7620" tabRatio="599" activeTab="1"/>
  </bookViews>
  <sheets>
    <sheet name="титулка" sheetId="1" r:id="rId1"/>
    <sheet name="план 2016-2017" sheetId="2" r:id="rId2"/>
  </sheets>
  <definedNames>
    <definedName name="_xlnm.Print_Titles" localSheetId="1">'план 2016-2017'!$7:$7</definedName>
    <definedName name="_xlnm.Print_Area" localSheetId="1">'план 2016-2017'!$A$1:$AB$101</definedName>
    <definedName name="_xlnm.Print_Area" localSheetId="0">'титулка'!$A$1:$BB$37</definedName>
  </definedNames>
  <calcPr fullCalcOnLoad="1"/>
</workbook>
</file>

<file path=xl/sharedStrings.xml><?xml version="1.0" encoding="utf-8"?>
<sst xmlns="http://schemas.openxmlformats.org/spreadsheetml/2006/main" count="471" uniqueCount="261">
  <si>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</si>
  <si>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</si>
  <si>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</si>
  <si>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</si>
  <si>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</si>
  <si>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</si>
  <si>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</si>
  <si>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</si>
  <si>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</si>
  <si>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</si>
  <si>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</si>
  <si>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</si>
  <si>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</si>
  <si>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</si>
  <si>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ЗАТВЕРДЖУЮ</t>
  </si>
  <si>
    <t>Донбаська державна машинобудівна академія</t>
  </si>
  <si>
    <t>С</t>
  </si>
  <si>
    <t>К</t>
  </si>
  <si>
    <t>Дипломне проектування</t>
  </si>
  <si>
    <t>Всього</t>
  </si>
  <si>
    <t>№ п/п</t>
  </si>
  <si>
    <t>Години</t>
  </si>
  <si>
    <t>Загальний обсяг</t>
  </si>
  <si>
    <t>Аудиторні</t>
  </si>
  <si>
    <t>самостійні</t>
  </si>
  <si>
    <t>екзаменів</t>
  </si>
  <si>
    <t>заліків</t>
  </si>
  <si>
    <t>НАЗВА ДИСЦИПЛІН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</si>
  <si>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</si>
  <si>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</si>
  <si>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</si>
  <si>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</si>
  <si>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Разом:</t>
  </si>
  <si>
    <t>Економіка підприємства</t>
  </si>
  <si>
    <t>Менеджмент</t>
  </si>
  <si>
    <t>Ректор __________________</t>
  </si>
  <si>
    <t>Політична економія</t>
  </si>
  <si>
    <t>Мікроекономіка</t>
  </si>
  <si>
    <t>Макроекономіка</t>
  </si>
  <si>
    <t>Статистика</t>
  </si>
  <si>
    <t>Маркетинг</t>
  </si>
  <si>
    <t>Податкова система</t>
  </si>
  <si>
    <t>Українська мова (за професійним спрямуванням)</t>
  </si>
  <si>
    <t>Іноземна мова (за професійним спрямуванням)</t>
  </si>
  <si>
    <t>Гроші і кредит</t>
  </si>
  <si>
    <t>Фінанси підприємств</t>
  </si>
  <si>
    <t>Бухгалтерський облік</t>
  </si>
  <si>
    <t>Інвестування</t>
  </si>
  <si>
    <t>Контрольні роботи</t>
  </si>
  <si>
    <t>Н</t>
  </si>
  <si>
    <t>Курсові роботи</t>
  </si>
  <si>
    <t>Економіка праці й соціально-трудові відносини</t>
  </si>
  <si>
    <t>Страхові послуги</t>
  </si>
  <si>
    <t>Фінансовий аналіз</t>
  </si>
  <si>
    <t>Бюджетна система</t>
  </si>
  <si>
    <t>Фінансовий ринок</t>
  </si>
  <si>
    <t>Соціальне страхування</t>
  </si>
  <si>
    <t>всього аудиторних годин</t>
  </si>
  <si>
    <t>Математика для економістів:</t>
  </si>
  <si>
    <t>Кредити ECTS</t>
  </si>
  <si>
    <t>Філософія</t>
  </si>
  <si>
    <t>Міжнародні фінанси</t>
  </si>
  <si>
    <t>Макроекономіка (курсова робота)</t>
  </si>
  <si>
    <t>Справка</t>
  </si>
  <si>
    <t>практичні</t>
  </si>
  <si>
    <t>Історія економіки та економічної думки</t>
  </si>
  <si>
    <t>Економіка підприємства (курсова робота)</t>
  </si>
  <si>
    <t>Бухгалтерський облік (курсова робота)</t>
  </si>
  <si>
    <t>Регіональна економіка</t>
  </si>
  <si>
    <t>Фінансовий аналіз (курсова робота)</t>
  </si>
  <si>
    <t>Фінансова діяльність суб'єктів підприємництва</t>
  </si>
  <si>
    <t>Місцеві фінанси</t>
  </si>
  <si>
    <t xml:space="preserve"> Фінанси</t>
  </si>
  <si>
    <t>Фінанси (курсова робота)</t>
  </si>
  <si>
    <t>Бюджетна система ІІ</t>
  </si>
  <si>
    <t>Триместровий контроль</t>
  </si>
  <si>
    <t>Історія української культури</t>
  </si>
  <si>
    <t>Банківська система ІІ</t>
  </si>
  <si>
    <t>Фінанси підприємств (курсова робота)</t>
  </si>
  <si>
    <t xml:space="preserve"> ЦИКЛИ ДИСЦИПЛІН ПІДГОТОВКИ БАКАЛАВРА</t>
  </si>
  <si>
    <t>Фінансові ризики</t>
  </si>
  <si>
    <t>Всього:</t>
  </si>
  <si>
    <t>Економічний аналіз</t>
  </si>
  <si>
    <t>Фінанси зарубіжних корпорацій</t>
  </si>
  <si>
    <t>Соціологія</t>
  </si>
  <si>
    <t xml:space="preserve">Економіко-математичні методи та моделі </t>
  </si>
  <si>
    <t>Економіко-математичні методи та моделі (оптимізаційні методи та моделі)</t>
  </si>
  <si>
    <t>Економіко-математичні методи та моделі (економетрика)</t>
  </si>
  <si>
    <t>Математика для економістів (вища математика)</t>
  </si>
  <si>
    <t>Математика для економістів (теорія ймовірності і матем.статистика)</t>
  </si>
  <si>
    <t xml:space="preserve">Міжнародна економіка </t>
  </si>
  <si>
    <t xml:space="preserve">Страхування </t>
  </si>
  <si>
    <t>Інформатика</t>
  </si>
  <si>
    <t>Казначейська справа</t>
  </si>
  <si>
    <t>Банківська система</t>
  </si>
  <si>
    <t>Банківська система (курсова робота)</t>
  </si>
  <si>
    <t>Інформаційні системи і технології у фінансах</t>
  </si>
  <si>
    <t>С/Н</t>
  </si>
  <si>
    <t>Міжнародні стандарти фінансової звітності</t>
  </si>
  <si>
    <t xml:space="preserve">лекції </t>
  </si>
  <si>
    <t>лабораторні</t>
  </si>
  <si>
    <t>12+20+8</t>
  </si>
  <si>
    <t>Безпека життєдіяльності</t>
  </si>
  <si>
    <t>6+18+6</t>
  </si>
  <si>
    <t>ЗД</t>
  </si>
  <si>
    <t>Міністерство освіти і науки України</t>
  </si>
  <si>
    <t xml:space="preserve">НАВЧАЛЬНИЙ ПЛАН 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</si>
  <si>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</si>
  <si>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>Держ. атест.</t>
  </si>
  <si>
    <t>Усього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</si>
  <si>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</si>
  <si>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</si>
  <si>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</si>
  <si>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</si>
  <si>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r>
      <t>форма навчання:</t>
    </r>
    <r>
      <rPr>
        <b/>
        <sz val="20"/>
        <rFont val="Times New Roman"/>
        <family val="1"/>
      </rPr>
      <t xml:space="preserve">    заочна</t>
    </r>
  </si>
  <si>
    <r>
      <t>____________(</t>
    </r>
    <r>
      <rPr>
        <u val="single"/>
        <sz val="14"/>
        <rFont val="Times New Roman"/>
        <family val="1"/>
      </rPr>
      <t>Ковальов В.Д.)</t>
    </r>
  </si>
  <si>
    <t>I. Графік навчального процесу</t>
  </si>
  <si>
    <t>I</t>
  </si>
  <si>
    <t>II</t>
  </si>
  <si>
    <t>III</t>
  </si>
  <si>
    <t>IV</t>
  </si>
  <si>
    <t>V</t>
  </si>
  <si>
    <t>Теоретичне навчання</t>
  </si>
  <si>
    <t>Настановна та екзаменаційна сесія</t>
  </si>
  <si>
    <t>Виконання дипломн. проекту</t>
  </si>
  <si>
    <t>Курсові проекти</t>
  </si>
  <si>
    <t>6/0</t>
  </si>
  <si>
    <t>4/0</t>
  </si>
  <si>
    <t>12/0</t>
  </si>
  <si>
    <t xml:space="preserve"> 1 курс </t>
  </si>
  <si>
    <t xml:space="preserve"> 2 курс </t>
  </si>
  <si>
    <t xml:space="preserve"> 3 курс </t>
  </si>
  <si>
    <t xml:space="preserve"> 4 курс </t>
  </si>
  <si>
    <t xml:space="preserve"> 5 курс </t>
  </si>
  <si>
    <t>1.1.1</t>
  </si>
  <si>
    <t>1.1.2</t>
  </si>
  <si>
    <t>1.1.3</t>
  </si>
  <si>
    <t>1.1.4</t>
  </si>
  <si>
    <t>1.1.5</t>
  </si>
  <si>
    <t xml:space="preserve"> семестри (триместри) </t>
  </si>
  <si>
    <t>Розподіл годин по курсах і семестрах (триместрах)</t>
  </si>
  <si>
    <t>1.1.1.1</t>
  </si>
  <si>
    <t>1.1.1.2</t>
  </si>
  <si>
    <t>1 ОБОВ'ЯЗКОВІ НАВЧАЛЬНІ  ДИСЦИПЛІНИ</t>
  </si>
  <si>
    <t xml:space="preserve">1.1   Гуманітарні та соціально-економічні дисципліни  </t>
  </si>
  <si>
    <t>1.2 Дисципліни природничо-наукової (фундаментальної) підготовки</t>
  </si>
  <si>
    <t>1.2.1</t>
  </si>
  <si>
    <t>1.2.1.1</t>
  </si>
  <si>
    <t>1.2.1.2</t>
  </si>
  <si>
    <t>1.2.2</t>
  </si>
  <si>
    <t>1.2.2.1</t>
  </si>
  <si>
    <t>1.2.2.2</t>
  </si>
  <si>
    <t>1.2.3</t>
  </si>
  <si>
    <t>1.2.4</t>
  </si>
  <si>
    <t>1.2.4.1</t>
  </si>
  <si>
    <t>1.2.4.2</t>
  </si>
  <si>
    <t>1.2.5</t>
  </si>
  <si>
    <t>1.2.5.1</t>
  </si>
  <si>
    <t>1.2.5.2</t>
  </si>
  <si>
    <t>1.2.6</t>
  </si>
  <si>
    <t>1.2.7</t>
  </si>
  <si>
    <t>1.3 Дисципліни професійної підготовки</t>
  </si>
  <si>
    <t>2. ВИБІРКОВІ НАВЧАЛЬНІ ДИСЦИПЛІНИ</t>
  </si>
  <si>
    <t>2.3  Дисципліни професійної підготовки</t>
  </si>
  <si>
    <t>1.3.1</t>
  </si>
  <si>
    <t>1.3.1.1</t>
  </si>
  <si>
    <t>1.3.1.2</t>
  </si>
  <si>
    <t>Основи охорони праці та безпека життєдіяльності</t>
  </si>
  <si>
    <t xml:space="preserve">Основи охорони праці  </t>
  </si>
  <si>
    <t>0</t>
  </si>
  <si>
    <t>1.3.3</t>
  </si>
  <si>
    <t>1.3.2</t>
  </si>
  <si>
    <t>1.3.2.1</t>
  </si>
  <si>
    <t>1.3.2.2</t>
  </si>
  <si>
    <t>1.3.4</t>
  </si>
  <si>
    <t>1.3.5</t>
  </si>
  <si>
    <t>1.3.5.1</t>
  </si>
  <si>
    <t>1.3.5.2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</si>
  <si>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</si>
  <si>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</si>
  <si>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</si>
  <si>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</si>
  <si>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</si>
  <si>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</si>
  <si>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</si>
  <si>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</si>
  <si>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</si>
  <si>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</si>
  <si>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</si>
  <si>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1.3.16.1</t>
  </si>
  <si>
    <t>1.3.16.2</t>
  </si>
  <si>
    <t>1.3.16.3</t>
  </si>
  <si>
    <t>1.3.17</t>
  </si>
  <si>
    <t>1.3.17.1</t>
  </si>
  <si>
    <t>1.3.17.2</t>
  </si>
  <si>
    <t>1.3.18</t>
  </si>
  <si>
    <t>1.3.19</t>
  </si>
  <si>
    <t>1.3.19.1</t>
  </si>
  <si>
    <t>1.3.19.2</t>
  </si>
  <si>
    <t>2.3.2</t>
  </si>
  <si>
    <t>2.3.1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</si>
  <si>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</si>
  <si>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</si>
  <si>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</si>
  <si>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</si>
  <si>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</si>
  <si>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</si>
  <si>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</si>
  <si>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</si>
  <si>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</si>
  <si>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</si>
  <si>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</si>
  <si>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2.3.13.1</t>
  </si>
  <si>
    <t>2.3.13.2</t>
  </si>
  <si>
    <t>2.3.14</t>
  </si>
  <si>
    <t>"___" ____________ 2016 р.</t>
  </si>
  <si>
    <r>
      <t xml:space="preserve">галузь знань: </t>
    </r>
    <r>
      <rPr>
        <b/>
        <sz val="20"/>
        <rFont val="Times New Roman"/>
        <family val="1"/>
      </rPr>
      <t>07 Управління та  адміністрування</t>
    </r>
  </si>
  <si>
    <r>
      <t>спеціальність:</t>
    </r>
    <r>
      <rPr>
        <b/>
        <sz val="20"/>
        <rFont val="Times New Roman"/>
        <family val="1"/>
      </rPr>
      <t xml:space="preserve">  072 Фінанси, банківська справа та страхування</t>
    </r>
  </si>
  <si>
    <t>на основі повної загальної середньої освіти</t>
  </si>
  <si>
    <t>Н/</t>
  </si>
  <si>
    <t>/С</t>
  </si>
  <si>
    <t>-</t>
  </si>
  <si>
    <t>Кані-кули</t>
  </si>
  <si>
    <t>Захист дипломного проекту</t>
  </si>
  <si>
    <t>11</t>
  </si>
  <si>
    <t xml:space="preserve">Історія України </t>
  </si>
  <si>
    <t>Разом п.1.1:</t>
  </si>
  <si>
    <t>8/0</t>
  </si>
  <si>
    <t>8/2</t>
  </si>
  <si>
    <t>4/2</t>
  </si>
  <si>
    <t>6/2</t>
  </si>
  <si>
    <t>2/2</t>
  </si>
  <si>
    <t>2/0</t>
  </si>
  <si>
    <t>Разом п.1.2:</t>
  </si>
  <si>
    <t>8/4</t>
  </si>
  <si>
    <t>12/4</t>
  </si>
  <si>
    <t>32/4</t>
  </si>
  <si>
    <t>28/8</t>
  </si>
  <si>
    <t>14/2</t>
  </si>
  <si>
    <t>0/2</t>
  </si>
  <si>
    <t>0/0</t>
  </si>
  <si>
    <t>12/2</t>
  </si>
  <si>
    <t>24/0</t>
  </si>
  <si>
    <t>28/2</t>
  </si>
  <si>
    <t>3.  Державна атестація</t>
  </si>
  <si>
    <t>Захист дипломної роботи</t>
  </si>
  <si>
    <t>16/8</t>
  </si>
  <si>
    <t>32/6</t>
  </si>
  <si>
    <t>36/10</t>
  </si>
  <si>
    <t>16/6</t>
  </si>
  <si>
    <t>16/2</t>
  </si>
  <si>
    <t>36/4</t>
  </si>
  <si>
    <t>32/8</t>
  </si>
  <si>
    <t>34/2</t>
  </si>
  <si>
    <t>24/8</t>
  </si>
  <si>
    <t>44/8</t>
  </si>
  <si>
    <t>40/6</t>
  </si>
  <si>
    <t>44/4</t>
  </si>
  <si>
    <t xml:space="preserve">       II. ЗВЕДЕНІ ДАНІ ПРО БЮДЖЕТ ЧАСУ, тижні                                                                            III. ДЕРЖАВНА АТЕСТАЦІЯ</t>
  </si>
  <si>
    <t>Строк навчання - 4,5 років</t>
  </si>
  <si>
    <t>Кваліфікація: фахівець з фінансів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</si>
</sst>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0;\-* #,##0.00_-;\ &quot;&quot;_-;_-@_-"/>
    <numFmt numFmtId="193" formatCode="#,##0.0_ ;\-#,##0.0\ "/>
    <numFmt numFmtId="194" formatCode="#,##0_ ;\-#,##0\ "/>
    <numFmt numFmtId="195" formatCode="#,##0.000_ ;\-#,##0.00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_-;\-* #,##0_-;\ _-;_-@_-"/>
    <numFmt numFmtId="201" formatCode="#,##0;\-* #,##0_-;\ _-;_-@_-"/>
    <numFmt numFmtId="202" formatCode="0.000"/>
    <numFmt numFmtId="203" formatCode="mmm/yyyy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sz val="14"/>
      <name val="Arial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20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medium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57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54" applyFont="1">
      <alignment/>
      <protection/>
    </xf>
    <xf numFmtId="0" fontId="17" fillId="0" borderId="0" xfId="54" applyFont="1" applyAlignment="1">
      <alignment/>
      <protection/>
    </xf>
    <xf numFmtId="0" fontId="19" fillId="0" borderId="0" xfId="54" applyFont="1" applyBorder="1" applyAlignment="1">
      <alignment horizontal="center"/>
      <protection/>
    </xf>
    <xf numFmtId="0" fontId="8" fillId="0" borderId="0" xfId="54" applyFont="1" applyBorder="1" applyAlignment="1">
      <alignment horizontal="left"/>
      <protection/>
    </xf>
    <xf numFmtId="0" fontId="5" fillId="0" borderId="0" xfId="54" applyFont="1">
      <alignment/>
      <protection/>
    </xf>
    <xf numFmtId="0" fontId="20" fillId="0" borderId="0" xfId="54" applyFont="1" applyAlignment="1">
      <alignment vertical="top" wrapText="1"/>
      <protection/>
    </xf>
    <xf numFmtId="0" fontId="5" fillId="0" borderId="0" xfId="54" applyFont="1" applyAlignment="1">
      <alignment horizontal="left" vertical="center" wrapText="1"/>
      <protection/>
    </xf>
    <xf numFmtId="0" fontId="27" fillId="0" borderId="0" xfId="54" applyFont="1" applyAlignment="1">
      <alignment wrapText="1"/>
      <protection/>
    </xf>
    <xf numFmtId="0" fontId="15" fillId="0" borderId="0" xfId="54" applyFont="1" applyAlignment="1">
      <alignment vertical="center" wrapText="1"/>
      <protection/>
    </xf>
    <xf numFmtId="0" fontId="10" fillId="0" borderId="0" xfId="54" applyFont="1" applyBorder="1" applyAlignment="1">
      <alignment vertical="center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53" applyFont="1">
      <alignment/>
      <protection/>
    </xf>
    <xf numFmtId="0" fontId="26" fillId="0" borderId="0" xfId="53" applyFont="1">
      <alignment/>
      <protection/>
    </xf>
    <xf numFmtId="0" fontId="25" fillId="0" borderId="0" xfId="53" applyFont="1">
      <alignment/>
      <protection/>
    </xf>
    <xf numFmtId="0" fontId="7" fillId="0" borderId="0" xfId="53" applyFont="1">
      <alignment/>
      <protection/>
    </xf>
    <xf numFmtId="0" fontId="27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90" fontId="3" fillId="32" borderId="10" xfId="0" applyNumberFormat="1" applyFont="1" applyFill="1" applyBorder="1" applyAlignment="1" applyProtection="1">
      <alignment horizontal="center" vertical="center"/>
      <protection/>
    </xf>
    <xf numFmtId="190" fontId="6" fillId="32" borderId="10" xfId="0" applyNumberFormat="1" applyFont="1" applyFill="1" applyBorder="1" applyAlignment="1" applyProtection="1">
      <alignment horizontal="center" vertical="center"/>
      <protection/>
    </xf>
    <xf numFmtId="49" fontId="6" fillId="32" borderId="11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5" fillId="0" borderId="0" xfId="54" applyFont="1" applyBorder="1" applyAlignment="1">
      <alignment/>
      <protection/>
    </xf>
    <xf numFmtId="0" fontId="3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188" fontId="6" fillId="32" borderId="0" xfId="0" applyNumberFormat="1" applyFont="1" applyFill="1" applyBorder="1" applyAlignment="1" applyProtection="1">
      <alignment horizontal="center" vertical="center"/>
      <protection/>
    </xf>
    <xf numFmtId="188" fontId="5" fillId="32" borderId="0" xfId="0" applyNumberFormat="1" applyFont="1" applyFill="1" applyBorder="1" applyAlignment="1" applyProtection="1">
      <alignment vertical="center"/>
      <protection/>
    </xf>
    <xf numFmtId="188" fontId="3" fillId="32" borderId="0" xfId="0" applyNumberFormat="1" applyFont="1" applyFill="1" applyBorder="1" applyAlignment="1" applyProtection="1">
      <alignment vertical="center"/>
      <protection/>
    </xf>
    <xf numFmtId="188" fontId="5" fillId="32" borderId="15" xfId="0" applyNumberFormat="1" applyFont="1" applyFill="1" applyBorder="1" applyAlignment="1" applyProtection="1">
      <alignment vertical="center"/>
      <protection/>
    </xf>
    <xf numFmtId="188" fontId="5" fillId="32" borderId="16" xfId="0" applyNumberFormat="1" applyFont="1" applyFill="1" applyBorder="1" applyAlignment="1" applyProtection="1">
      <alignment vertical="center"/>
      <protection/>
    </xf>
    <xf numFmtId="188" fontId="5" fillId="32" borderId="17" xfId="0" applyNumberFormat="1" applyFont="1" applyFill="1" applyBorder="1" applyAlignment="1" applyProtection="1">
      <alignment vertical="center"/>
      <protection/>
    </xf>
    <xf numFmtId="188" fontId="5" fillId="32" borderId="18" xfId="0" applyNumberFormat="1" applyFont="1" applyFill="1" applyBorder="1" applyAlignment="1" applyProtection="1">
      <alignment vertical="center"/>
      <protection/>
    </xf>
    <xf numFmtId="201" fontId="3" fillId="32" borderId="11" xfId="0" applyNumberFormat="1" applyFont="1" applyFill="1" applyBorder="1" applyAlignment="1" applyProtection="1">
      <alignment horizontal="center" vertical="center"/>
      <protection/>
    </xf>
    <xf numFmtId="201" fontId="3" fillId="32" borderId="10" xfId="0" applyNumberFormat="1" applyFont="1" applyFill="1" applyBorder="1" applyAlignment="1" applyProtection="1">
      <alignment horizontal="center" vertical="center"/>
      <protection/>
    </xf>
    <xf numFmtId="201" fontId="3" fillId="32" borderId="19" xfId="0" applyNumberFormat="1" applyFont="1" applyFill="1" applyBorder="1" applyAlignment="1" applyProtection="1">
      <alignment horizontal="center" vertical="center"/>
      <protection/>
    </xf>
    <xf numFmtId="49" fontId="3" fillId="32" borderId="20" xfId="0" applyNumberFormat="1" applyFont="1" applyFill="1" applyBorder="1" applyAlignment="1" applyProtection="1">
      <alignment horizontal="center" vertical="center"/>
      <protection/>
    </xf>
    <xf numFmtId="49" fontId="3" fillId="32" borderId="21" xfId="0" applyNumberFormat="1" applyFont="1" applyFill="1" applyBorder="1" applyAlignment="1" applyProtection="1">
      <alignment horizontal="center" vertical="center" wrapText="1"/>
      <protection/>
    </xf>
    <xf numFmtId="1" fontId="3" fillId="32" borderId="21" xfId="0" applyNumberFormat="1" applyFont="1" applyFill="1" applyBorder="1" applyAlignment="1" applyProtection="1">
      <alignment horizontal="center" vertical="center"/>
      <protection/>
    </xf>
    <xf numFmtId="0" fontId="3" fillId="32" borderId="21" xfId="0" applyNumberFormat="1" applyFont="1" applyFill="1" applyBorder="1" applyAlignment="1" applyProtection="1">
      <alignment horizontal="center" vertical="center"/>
      <protection/>
    </xf>
    <xf numFmtId="188" fontId="3" fillId="32" borderId="21" xfId="0" applyNumberFormat="1" applyFont="1" applyFill="1" applyBorder="1" applyAlignment="1" applyProtection="1">
      <alignment horizontal="center" vertical="center"/>
      <protection/>
    </xf>
    <xf numFmtId="188" fontId="3" fillId="32" borderId="22" xfId="0" applyNumberFormat="1" applyFont="1" applyFill="1" applyBorder="1" applyAlignment="1" applyProtection="1">
      <alignment horizontal="center" vertical="center"/>
      <protection/>
    </xf>
    <xf numFmtId="200" fontId="3" fillId="32" borderId="20" xfId="0" applyNumberFormat="1" applyFont="1" applyFill="1" applyBorder="1" applyAlignment="1" applyProtection="1">
      <alignment horizontal="center" vertical="center"/>
      <protection/>
    </xf>
    <xf numFmtId="200" fontId="3" fillId="32" borderId="21" xfId="0" applyNumberFormat="1" applyFont="1" applyFill="1" applyBorder="1" applyAlignment="1" applyProtection="1">
      <alignment horizontal="center" vertical="center"/>
      <protection/>
    </xf>
    <xf numFmtId="200" fontId="3" fillId="32" borderId="23" xfId="0" applyNumberFormat="1" applyFont="1" applyFill="1" applyBorder="1" applyAlignment="1" applyProtection="1">
      <alignment horizontal="center" vertical="center"/>
      <protection/>
    </xf>
    <xf numFmtId="188" fontId="5" fillId="32" borderId="0" xfId="0" applyNumberFormat="1" applyFont="1" applyFill="1" applyBorder="1" applyAlignment="1" applyProtection="1">
      <alignment horizontal="center" vertical="center"/>
      <protection/>
    </xf>
    <xf numFmtId="188" fontId="3" fillId="32" borderId="0" xfId="0" applyNumberFormat="1" applyFont="1" applyFill="1" applyBorder="1" applyAlignment="1" applyProtection="1">
      <alignment horizontal="center" vertical="center"/>
      <protection/>
    </xf>
    <xf numFmtId="49" fontId="6" fillId="32" borderId="24" xfId="0" applyNumberFormat="1" applyFont="1" applyFill="1" applyBorder="1" applyAlignment="1">
      <alignment horizontal="center" vertical="center" wrapText="1"/>
    </xf>
    <xf numFmtId="1" fontId="6" fillId="32" borderId="18" xfId="0" applyNumberFormat="1" applyFont="1" applyFill="1" applyBorder="1" applyAlignment="1">
      <alignment horizontal="center" vertical="center" wrapText="1"/>
    </xf>
    <xf numFmtId="1" fontId="6" fillId="32" borderId="25" xfId="0" applyNumberFormat="1" applyFont="1" applyFill="1" applyBorder="1" applyAlignment="1">
      <alignment horizontal="center" vertical="center" wrapText="1"/>
    </xf>
    <xf numFmtId="190" fontId="6" fillId="32" borderId="25" xfId="0" applyNumberFormat="1" applyFont="1" applyFill="1" applyBorder="1" applyAlignment="1" applyProtection="1">
      <alignment horizontal="center" vertical="center"/>
      <protection/>
    </xf>
    <xf numFmtId="49" fontId="6" fillId="32" borderId="18" xfId="0" applyNumberFormat="1" applyFont="1" applyFill="1" applyBorder="1" applyAlignment="1">
      <alignment horizontal="center" vertical="center" wrapText="1"/>
    </xf>
    <xf numFmtId="49" fontId="6" fillId="32" borderId="26" xfId="0" applyNumberFormat="1" applyFont="1" applyFill="1" applyBorder="1" applyAlignment="1">
      <alignment horizontal="center" vertical="center" wrapText="1"/>
    </xf>
    <xf numFmtId="49" fontId="6" fillId="32" borderId="17" xfId="0" applyNumberFormat="1" applyFont="1" applyFill="1" applyBorder="1" applyAlignment="1">
      <alignment horizontal="center" vertical="center" wrapText="1"/>
    </xf>
    <xf numFmtId="49" fontId="6" fillId="32" borderId="27" xfId="0" applyNumberFormat="1" applyFont="1" applyFill="1" applyBorder="1" applyAlignment="1">
      <alignment horizontal="center" vertical="center" wrapText="1"/>
    </xf>
    <xf numFmtId="188" fontId="7" fillId="32" borderId="0" xfId="0" applyNumberFormat="1" applyFont="1" applyFill="1" applyBorder="1" applyAlignment="1" applyProtection="1">
      <alignment horizontal="center" vertical="center" wrapText="1"/>
      <protection/>
    </xf>
    <xf numFmtId="188" fontId="6" fillId="32" borderId="0" xfId="0" applyNumberFormat="1" applyFont="1" applyFill="1" applyBorder="1" applyAlignment="1" applyProtection="1">
      <alignment horizontal="center" vertical="center" wrapText="1"/>
      <protection/>
    </xf>
    <xf numFmtId="49" fontId="3" fillId="32" borderId="24" xfId="0" applyNumberFormat="1" applyFont="1" applyFill="1" applyBorder="1" applyAlignment="1">
      <alignment horizontal="center" vertical="center" wrapText="1"/>
    </xf>
    <xf numFmtId="49" fontId="3" fillId="32" borderId="27" xfId="0" applyNumberFormat="1" applyFont="1" applyFill="1" applyBorder="1" applyAlignment="1">
      <alignment vertical="center" wrapText="1"/>
    </xf>
    <xf numFmtId="1" fontId="3" fillId="32" borderId="18" xfId="0" applyNumberFormat="1" applyFont="1" applyFill="1" applyBorder="1" applyAlignment="1">
      <alignment horizontal="center" vertical="center" wrapText="1"/>
    </xf>
    <xf numFmtId="1" fontId="3" fillId="32" borderId="25" xfId="0" applyNumberFormat="1" applyFont="1" applyFill="1" applyBorder="1" applyAlignment="1">
      <alignment horizontal="center" vertical="center" wrapText="1"/>
    </xf>
    <xf numFmtId="190" fontId="3" fillId="32" borderId="25" xfId="0" applyNumberFormat="1" applyFont="1" applyFill="1" applyBorder="1" applyAlignment="1" applyProtection="1">
      <alignment horizontal="center" vertical="center"/>
      <protection/>
    </xf>
    <xf numFmtId="1" fontId="3" fillId="32" borderId="25" xfId="0" applyNumberFormat="1" applyFont="1" applyFill="1" applyBorder="1" applyAlignment="1" applyProtection="1">
      <alignment horizontal="center" vertical="center"/>
      <protection/>
    </xf>
    <xf numFmtId="0" fontId="3" fillId="32" borderId="25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49" fontId="3" fillId="32" borderId="18" xfId="0" applyNumberFormat="1" applyFont="1" applyFill="1" applyBorder="1" applyAlignment="1">
      <alignment horizontal="center" vertical="center" wrapText="1"/>
    </xf>
    <xf numFmtId="49" fontId="3" fillId="32" borderId="26" xfId="0" applyNumberFormat="1" applyFont="1" applyFill="1" applyBorder="1" applyAlignment="1">
      <alignment horizontal="center" vertical="center" wrapText="1"/>
    </xf>
    <xf numFmtId="49" fontId="3" fillId="32" borderId="17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19" xfId="0" applyNumberFormat="1" applyFont="1" applyFill="1" applyBorder="1" applyAlignment="1">
      <alignment horizontal="center" vertical="center" wrapText="1"/>
    </xf>
    <xf numFmtId="188" fontId="5" fillId="32" borderId="0" xfId="0" applyNumberFormat="1" applyFont="1" applyFill="1" applyBorder="1" applyAlignment="1" applyProtection="1">
      <alignment horizontal="center" vertical="center" wrapText="1"/>
      <protection/>
    </xf>
    <xf numFmtId="188" fontId="3" fillId="32" borderId="0" xfId="0" applyNumberFormat="1" applyFont="1" applyFill="1" applyBorder="1" applyAlignment="1" applyProtection="1">
      <alignment horizontal="center" vertical="center" wrapText="1"/>
      <protection/>
    </xf>
    <xf numFmtId="49" fontId="3" fillId="32" borderId="19" xfId="0" applyNumberFormat="1" applyFont="1" applyFill="1" applyBorder="1" applyAlignment="1">
      <alignment vertical="center" wrapText="1"/>
    </xf>
    <xf numFmtId="1" fontId="3" fillId="32" borderId="29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29" xfId="0" applyNumberFormat="1" applyFont="1" applyFill="1" applyBorder="1" applyAlignment="1">
      <alignment horizontal="center" vertical="center" wrapText="1"/>
    </xf>
    <xf numFmtId="49" fontId="6" fillId="32" borderId="19" xfId="0" applyNumberFormat="1" applyFont="1" applyFill="1" applyBorder="1" applyAlignment="1">
      <alignment vertical="center" wrapText="1"/>
    </xf>
    <xf numFmtId="1" fontId="6" fillId="32" borderId="29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1" fontId="6" fillId="32" borderId="25" xfId="0" applyNumberFormat="1" applyFont="1" applyFill="1" applyBorder="1" applyAlignment="1" applyProtection="1">
      <alignment horizontal="center" vertical="center"/>
      <protection/>
    </xf>
    <xf numFmtId="49" fontId="6" fillId="32" borderId="29" xfId="0" applyNumberFormat="1" applyFont="1" applyFill="1" applyBorder="1" applyAlignment="1">
      <alignment horizontal="center" vertical="center" wrapText="1"/>
    </xf>
    <xf numFmtId="49" fontId="6" fillId="32" borderId="30" xfId="0" applyNumberFormat="1" applyFont="1" applyFill="1" applyBorder="1" applyAlignment="1">
      <alignment horizontal="center" vertical="center" wrapText="1"/>
    </xf>
    <xf numFmtId="49" fontId="6" fillId="32" borderId="31" xfId="0" applyNumberFormat="1" applyFont="1" applyFill="1" applyBorder="1" applyAlignment="1">
      <alignment horizontal="center" vertical="center" wrapText="1"/>
    </xf>
    <xf numFmtId="49" fontId="6" fillId="32" borderId="19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 applyProtection="1">
      <alignment horizontal="center" vertical="center"/>
      <protection/>
    </xf>
    <xf numFmtId="49" fontId="6" fillId="32" borderId="32" xfId="0" applyNumberFormat="1" applyFont="1" applyFill="1" applyBorder="1" applyAlignment="1">
      <alignment horizontal="center" vertical="center" wrapText="1"/>
    </xf>
    <xf numFmtId="49" fontId="6" fillId="32" borderId="16" xfId="0" applyNumberFormat="1" applyFont="1" applyFill="1" applyBorder="1" applyAlignment="1">
      <alignment horizontal="center" vertical="center" wrapText="1"/>
    </xf>
    <xf numFmtId="49" fontId="6" fillId="32" borderId="33" xfId="0" applyNumberFormat="1" applyFont="1" applyFill="1" applyBorder="1" applyAlignment="1">
      <alignment horizontal="center" vertical="center" wrapText="1"/>
    </xf>
    <xf numFmtId="49" fontId="6" fillId="32" borderId="15" xfId="0" applyNumberFormat="1" applyFont="1" applyFill="1" applyBorder="1" applyAlignment="1">
      <alignment horizontal="center" vertical="center" wrapText="1"/>
    </xf>
    <xf numFmtId="49" fontId="6" fillId="32" borderId="34" xfId="0" applyNumberFormat="1" applyFont="1" applyFill="1" applyBorder="1" applyAlignment="1">
      <alignment horizontal="center" vertical="center" wrapText="1"/>
    </xf>
    <xf numFmtId="1" fontId="3" fillId="32" borderId="35" xfId="0" applyNumberFormat="1" applyFont="1" applyFill="1" applyBorder="1" applyAlignment="1">
      <alignment horizontal="center" vertical="center" wrapText="1"/>
    </xf>
    <xf numFmtId="1" fontId="3" fillId="32" borderId="21" xfId="0" applyNumberFormat="1" applyFont="1" applyFill="1" applyBorder="1" applyAlignment="1">
      <alignment horizontal="center" vertical="center" wrapText="1"/>
    </xf>
    <xf numFmtId="1" fontId="6" fillId="32" borderId="21" xfId="0" applyNumberFormat="1" applyFont="1" applyFill="1" applyBorder="1" applyAlignment="1">
      <alignment horizontal="center" vertical="center" wrapText="1"/>
    </xf>
    <xf numFmtId="190" fontId="6" fillId="32" borderId="21" xfId="0" applyNumberFormat="1" applyFont="1" applyFill="1" applyBorder="1" applyAlignment="1">
      <alignment horizontal="center" vertical="center" wrapText="1"/>
    </xf>
    <xf numFmtId="49" fontId="6" fillId="32" borderId="36" xfId="0" applyNumberFormat="1" applyFont="1" applyFill="1" applyBorder="1" applyAlignment="1">
      <alignment horizontal="center" vertical="center" wrapText="1"/>
    </xf>
    <xf numFmtId="49" fontId="6" fillId="32" borderId="37" xfId="0" applyNumberFormat="1" applyFont="1" applyFill="1" applyBorder="1" applyAlignment="1">
      <alignment horizontal="center" vertical="center" wrapText="1"/>
    </xf>
    <xf numFmtId="49" fontId="6" fillId="32" borderId="0" xfId="0" applyNumberFormat="1" applyFont="1" applyFill="1" applyBorder="1" applyAlignment="1">
      <alignment horizontal="center" vertical="center" wrapText="1"/>
    </xf>
    <xf numFmtId="49" fontId="6" fillId="32" borderId="38" xfId="0" applyNumberFormat="1" applyFont="1" applyFill="1" applyBorder="1" applyAlignment="1">
      <alignment horizontal="center" vertical="center" wrapText="1"/>
    </xf>
    <xf numFmtId="49" fontId="6" fillId="32" borderId="39" xfId="0" applyNumberFormat="1" applyFont="1" applyFill="1" applyBorder="1" applyAlignment="1">
      <alignment horizontal="center" vertical="center" wrapText="1"/>
    </xf>
    <xf numFmtId="49" fontId="6" fillId="32" borderId="40" xfId="0" applyNumberFormat="1" applyFont="1" applyFill="1" applyBorder="1" applyAlignment="1">
      <alignment horizontal="center" vertical="center" wrapText="1"/>
    </xf>
    <xf numFmtId="188" fontId="7" fillId="32" borderId="0" xfId="0" applyNumberFormat="1" applyFont="1" applyFill="1" applyBorder="1" applyAlignment="1" applyProtection="1">
      <alignment vertical="center"/>
      <protection/>
    </xf>
    <xf numFmtId="188" fontId="6" fillId="32" borderId="0" xfId="0" applyNumberFormat="1" applyFont="1" applyFill="1" applyBorder="1" applyAlignment="1" applyProtection="1">
      <alignment vertical="center"/>
      <protection/>
    </xf>
    <xf numFmtId="1" fontId="3" fillId="32" borderId="29" xfId="0" applyNumberFormat="1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 applyProtection="1">
      <alignment horizontal="center" vertical="center"/>
      <protection/>
    </xf>
    <xf numFmtId="49" fontId="3" fillId="32" borderId="31" xfId="0" applyNumberFormat="1" applyFont="1" applyFill="1" applyBorder="1" applyAlignment="1">
      <alignment horizontal="center" vertical="center" wrapText="1"/>
    </xf>
    <xf numFmtId="49" fontId="3" fillId="32" borderId="41" xfId="0" applyNumberFormat="1" applyFont="1" applyFill="1" applyBorder="1" applyAlignment="1">
      <alignment horizontal="center" vertical="center" wrapText="1"/>
    </xf>
    <xf numFmtId="188" fontId="5" fillId="32" borderId="0" xfId="0" applyNumberFormat="1" applyFont="1" applyFill="1" applyBorder="1" applyAlignment="1" applyProtection="1">
      <alignment vertical="center"/>
      <protection/>
    </xf>
    <xf numFmtId="188" fontId="3" fillId="32" borderId="0" xfId="0" applyNumberFormat="1" applyFont="1" applyFill="1" applyBorder="1" applyAlignment="1" applyProtection="1">
      <alignment vertical="center"/>
      <protection/>
    </xf>
    <xf numFmtId="49" fontId="3" fillId="32" borderId="32" xfId="0" applyNumberFormat="1" applyFont="1" applyFill="1" applyBorder="1" applyAlignment="1">
      <alignment horizontal="center" vertical="center" wrapText="1"/>
    </xf>
    <xf numFmtId="49" fontId="6" fillId="32" borderId="41" xfId="0" applyNumberFormat="1" applyFont="1" applyFill="1" applyBorder="1" applyAlignment="1">
      <alignment horizontal="center" vertical="center" wrapText="1"/>
    </xf>
    <xf numFmtId="49" fontId="6" fillId="32" borderId="42" xfId="0" applyNumberFormat="1" applyFont="1" applyFill="1" applyBorder="1" applyAlignment="1">
      <alignment horizontal="center" vertical="center" wrapText="1"/>
    </xf>
    <xf numFmtId="49" fontId="6" fillId="32" borderId="20" xfId="0" applyNumberFormat="1" applyFont="1" applyFill="1" applyBorder="1" applyAlignment="1">
      <alignment horizontal="center" vertical="center"/>
    </xf>
    <xf numFmtId="49" fontId="6" fillId="32" borderId="36" xfId="0" applyNumberFormat="1" applyFont="1" applyFill="1" applyBorder="1" applyAlignment="1">
      <alignment horizontal="center" vertical="center"/>
    </xf>
    <xf numFmtId="0" fontId="12" fillId="32" borderId="10" xfId="0" applyNumberFormat="1" applyFont="1" applyFill="1" applyBorder="1" applyAlignment="1" applyProtection="1">
      <alignment horizontal="center" vertical="center" wrapText="1"/>
      <protection/>
    </xf>
    <xf numFmtId="190" fontId="12" fillId="32" borderId="10" xfId="0" applyNumberFormat="1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>
      <alignment horizontal="center" vertical="center"/>
    </xf>
    <xf numFmtId="188" fontId="7" fillId="32" borderId="10" xfId="0" applyNumberFormat="1" applyFont="1" applyFill="1" applyBorder="1" applyAlignment="1" applyProtection="1">
      <alignment vertical="center"/>
      <protection/>
    </xf>
    <xf numFmtId="188" fontId="6" fillId="32" borderId="10" xfId="0" applyNumberFormat="1" applyFont="1" applyFill="1" applyBorder="1" applyAlignment="1" applyProtection="1">
      <alignment vertical="center"/>
      <protection/>
    </xf>
    <xf numFmtId="1" fontId="3" fillId="32" borderId="25" xfId="0" applyNumberFormat="1" applyFont="1" applyFill="1" applyBorder="1" applyAlignment="1">
      <alignment horizontal="center" vertical="center"/>
    </xf>
    <xf numFmtId="1" fontId="3" fillId="32" borderId="28" xfId="0" applyNumberFormat="1" applyFont="1" applyFill="1" applyBorder="1" applyAlignment="1">
      <alignment horizontal="center" vertical="center" wrapText="1"/>
    </xf>
    <xf numFmtId="49" fontId="3" fillId="32" borderId="27" xfId="0" applyNumberFormat="1" applyFont="1" applyFill="1" applyBorder="1" applyAlignment="1">
      <alignment horizontal="center" vertical="center" wrapText="1"/>
    </xf>
    <xf numFmtId="49" fontId="6" fillId="32" borderId="30" xfId="0" applyNumberFormat="1" applyFont="1" applyFill="1" applyBorder="1" applyAlignment="1">
      <alignment vertical="center" wrapText="1"/>
    </xf>
    <xf numFmtId="1" fontId="6" fillId="32" borderId="43" xfId="0" applyNumberFormat="1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vertical="center" wrapText="1"/>
    </xf>
    <xf numFmtId="1" fontId="6" fillId="32" borderId="25" xfId="0" applyNumberFormat="1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 wrapText="1"/>
    </xf>
    <xf numFmtId="1" fontId="6" fillId="32" borderId="28" xfId="0" applyNumberFormat="1" applyFont="1" applyFill="1" applyBorder="1" applyAlignment="1">
      <alignment horizontal="center" vertical="center" wrapText="1"/>
    </xf>
    <xf numFmtId="190" fontId="6" fillId="32" borderId="10" xfId="0" applyNumberFormat="1" applyFont="1" applyFill="1" applyBorder="1" applyAlignment="1">
      <alignment horizontal="center" vertical="center" wrapText="1"/>
    </xf>
    <xf numFmtId="49" fontId="12" fillId="32" borderId="19" xfId="0" applyNumberFormat="1" applyFont="1" applyFill="1" applyBorder="1" applyAlignment="1" applyProtection="1">
      <alignment horizontal="center" vertical="center"/>
      <protection/>
    </xf>
    <xf numFmtId="1" fontId="6" fillId="32" borderId="11" xfId="0" applyNumberFormat="1" applyFont="1" applyFill="1" applyBorder="1" applyAlignment="1">
      <alignment horizontal="center" vertical="center" wrapText="1"/>
    </xf>
    <xf numFmtId="49" fontId="6" fillId="32" borderId="12" xfId="0" applyNumberFormat="1" applyFont="1" applyFill="1" applyBorder="1" applyAlignment="1">
      <alignment vertical="center" wrapText="1"/>
    </xf>
    <xf numFmtId="49" fontId="6" fillId="32" borderId="28" xfId="0" applyNumberFormat="1" applyFont="1" applyFill="1" applyBorder="1" applyAlignment="1">
      <alignment vertical="center" wrapText="1"/>
    </xf>
    <xf numFmtId="1" fontId="6" fillId="32" borderId="24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 applyProtection="1">
      <alignment horizontal="center" vertical="center"/>
      <protection/>
    </xf>
    <xf numFmtId="49" fontId="3" fillId="32" borderId="12" xfId="0" applyNumberFormat="1" applyFont="1" applyFill="1" applyBorder="1" applyAlignment="1">
      <alignment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90" fontId="3" fillId="32" borderId="10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/>
    </xf>
    <xf numFmtId="49" fontId="6" fillId="32" borderId="31" xfId="0" applyNumberFormat="1" applyFont="1" applyFill="1" applyBorder="1" applyAlignment="1">
      <alignment vertical="center" wrapText="1"/>
    </xf>
    <xf numFmtId="49" fontId="12" fillId="32" borderId="11" xfId="0" applyNumberFormat="1" applyFont="1" applyFill="1" applyBorder="1" applyAlignment="1" applyProtection="1">
      <alignment horizontal="center" vertical="center"/>
      <protection/>
    </xf>
    <xf numFmtId="49" fontId="6" fillId="32" borderId="32" xfId="0" applyNumberFormat="1" applyFont="1" applyFill="1" applyBorder="1" applyAlignment="1" applyProtection="1">
      <alignment horizontal="center" vertical="center"/>
      <protection/>
    </xf>
    <xf numFmtId="0" fontId="6" fillId="32" borderId="34" xfId="0" applyFont="1" applyFill="1" applyBorder="1" applyAlignment="1">
      <alignment vertical="center" wrapText="1"/>
    </xf>
    <xf numFmtId="1" fontId="6" fillId="32" borderId="16" xfId="0" applyNumberFormat="1" applyFont="1" applyFill="1" applyBorder="1" applyAlignment="1">
      <alignment horizontal="center" vertical="center" wrapText="1"/>
    </xf>
    <xf numFmtId="1" fontId="6" fillId="32" borderId="43" xfId="0" applyNumberFormat="1" applyFont="1" applyFill="1" applyBorder="1" applyAlignment="1">
      <alignment horizontal="center" vertical="center" wrapText="1"/>
    </xf>
    <xf numFmtId="190" fontId="6" fillId="32" borderId="43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 applyProtection="1">
      <alignment horizontal="center" vertical="center"/>
      <protection/>
    </xf>
    <xf numFmtId="0" fontId="33" fillId="32" borderId="19" xfId="0" applyFont="1" applyFill="1" applyBorder="1" applyAlignment="1">
      <alignment vertical="center" wrapText="1"/>
    </xf>
    <xf numFmtId="49" fontId="3" fillId="32" borderId="43" xfId="0" applyNumberFormat="1" applyFont="1" applyFill="1" applyBorder="1" applyAlignment="1" applyProtection="1">
      <alignment horizontal="center" vertical="center"/>
      <protection/>
    </xf>
    <xf numFmtId="0" fontId="13" fillId="32" borderId="34" xfId="0" applyFont="1" applyFill="1" applyBorder="1" applyAlignment="1">
      <alignment vertical="center" wrapText="1"/>
    </xf>
    <xf numFmtId="1" fontId="3" fillId="32" borderId="16" xfId="0" applyNumberFormat="1" applyFont="1" applyFill="1" applyBorder="1" applyAlignment="1">
      <alignment horizontal="center" vertical="center" wrapText="1"/>
    </xf>
    <xf numFmtId="1" fontId="3" fillId="32" borderId="43" xfId="0" applyNumberFormat="1" applyFont="1" applyFill="1" applyBorder="1" applyAlignment="1">
      <alignment horizontal="center" vertical="center" wrapText="1"/>
    </xf>
    <xf numFmtId="49" fontId="3" fillId="32" borderId="34" xfId="0" applyNumberFormat="1" applyFont="1" applyFill="1" applyBorder="1" applyAlignment="1">
      <alignment horizontal="center" vertical="center" wrapText="1"/>
    </xf>
    <xf numFmtId="1" fontId="6" fillId="32" borderId="35" xfId="0" applyNumberFormat="1" applyFont="1" applyFill="1" applyBorder="1" applyAlignment="1">
      <alignment horizontal="center" vertical="center" wrapText="1"/>
    </xf>
    <xf numFmtId="49" fontId="6" fillId="32" borderId="21" xfId="0" applyNumberFormat="1" applyFont="1" applyFill="1" applyBorder="1" applyAlignment="1">
      <alignment horizontal="center" vertical="center" wrapText="1"/>
    </xf>
    <xf numFmtId="49" fontId="12" fillId="32" borderId="44" xfId="0" applyNumberFormat="1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>
      <alignment horizontal="center" vertical="center" wrapText="1"/>
    </xf>
    <xf numFmtId="188" fontId="3" fillId="32" borderId="10" xfId="0" applyNumberFormat="1" applyFont="1" applyFill="1" applyBorder="1" applyAlignment="1" applyProtection="1">
      <alignment vertical="center"/>
      <protection/>
    </xf>
    <xf numFmtId="49" fontId="13" fillId="32" borderId="19" xfId="0" applyNumberFormat="1" applyFont="1" applyFill="1" applyBorder="1" applyAlignment="1">
      <alignment horizontal="left" vertical="center" wrapText="1"/>
    </xf>
    <xf numFmtId="1" fontId="12" fillId="32" borderId="29" xfId="0" applyNumberFormat="1" applyFont="1" applyFill="1" applyBorder="1" applyAlignment="1" applyProtection="1">
      <alignment horizontal="center" vertical="center"/>
      <protection/>
    </xf>
    <xf numFmtId="0" fontId="3" fillId="32" borderId="10" xfId="0" applyNumberFormat="1" applyFont="1" applyFill="1" applyBorder="1" applyAlignment="1">
      <alignment horizontal="center" vertical="center"/>
    </xf>
    <xf numFmtId="49" fontId="3" fillId="32" borderId="19" xfId="0" applyNumberFormat="1" applyFont="1" applyFill="1" applyBorder="1" applyAlignment="1" applyProtection="1">
      <alignment horizontal="center" vertical="center"/>
      <protection/>
    </xf>
    <xf numFmtId="0" fontId="3" fillId="32" borderId="19" xfId="0" applyFont="1" applyFill="1" applyBorder="1" applyAlignment="1">
      <alignment wrapText="1"/>
    </xf>
    <xf numFmtId="0" fontId="3" fillId="32" borderId="19" xfId="0" applyFont="1" applyFill="1" applyBorder="1" applyAlignment="1">
      <alignment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190" fontId="3" fillId="32" borderId="43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/>
    </xf>
    <xf numFmtId="49" fontId="3" fillId="32" borderId="30" xfId="0" applyNumberFormat="1" applyFont="1" applyFill="1" applyBorder="1" applyAlignment="1">
      <alignment vertical="center" wrapText="1"/>
    </xf>
    <xf numFmtId="1" fontId="3" fillId="32" borderId="29" xfId="0" applyNumberFormat="1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/>
    </xf>
    <xf numFmtId="0" fontId="3" fillId="32" borderId="43" xfId="0" applyFont="1" applyFill="1" applyBorder="1" applyAlignment="1">
      <alignment horizontal="center" vertical="center" wrapText="1"/>
    </xf>
    <xf numFmtId="1" fontId="3" fillId="32" borderId="22" xfId="0" applyNumberFormat="1" applyFont="1" applyFill="1" applyBorder="1" applyAlignment="1">
      <alignment horizontal="center" vertical="center" wrapText="1"/>
    </xf>
    <xf numFmtId="1" fontId="3" fillId="32" borderId="46" xfId="0" applyNumberFormat="1" applyFont="1" applyFill="1" applyBorder="1" applyAlignment="1">
      <alignment horizontal="center" vertical="center" wrapText="1"/>
    </xf>
    <xf numFmtId="1" fontId="3" fillId="32" borderId="20" xfId="0" applyNumberFormat="1" applyFont="1" applyFill="1" applyBorder="1" applyAlignment="1">
      <alignment horizontal="center" vertical="center" wrapText="1"/>
    </xf>
    <xf numFmtId="1" fontId="6" fillId="32" borderId="20" xfId="0" applyNumberFormat="1" applyFont="1" applyFill="1" applyBorder="1" applyAlignment="1">
      <alignment horizontal="center" vertical="center" wrapText="1"/>
    </xf>
    <xf numFmtId="49" fontId="6" fillId="32" borderId="21" xfId="0" applyNumberFormat="1" applyFont="1" applyFill="1" applyBorder="1" applyAlignment="1">
      <alignment horizontal="center" vertical="center" wrapText="1"/>
    </xf>
    <xf numFmtId="190" fontId="3" fillId="32" borderId="25" xfId="0" applyNumberFormat="1" applyFont="1" applyFill="1" applyBorder="1" applyAlignment="1">
      <alignment horizontal="center" vertical="center" wrapText="1"/>
    </xf>
    <xf numFmtId="190" fontId="3" fillId="32" borderId="43" xfId="0" applyNumberFormat="1" applyFont="1" applyFill="1" applyBorder="1" applyAlignment="1">
      <alignment horizontal="center" vertical="center" wrapText="1"/>
    </xf>
    <xf numFmtId="0" fontId="6" fillId="32" borderId="47" xfId="0" applyNumberFormat="1" applyFont="1" applyFill="1" applyBorder="1" applyAlignment="1" applyProtection="1">
      <alignment horizontal="right" vertical="center"/>
      <protection/>
    </xf>
    <xf numFmtId="190" fontId="6" fillId="32" borderId="21" xfId="0" applyNumberFormat="1" applyFont="1" applyFill="1" applyBorder="1" applyAlignment="1">
      <alignment horizontal="center" vertical="center" wrapText="1"/>
    </xf>
    <xf numFmtId="190" fontId="3" fillId="32" borderId="48" xfId="0" applyNumberFormat="1" applyFont="1" applyFill="1" applyBorder="1" applyAlignment="1">
      <alignment horizontal="center" vertical="center" wrapText="1"/>
    </xf>
    <xf numFmtId="49" fontId="3" fillId="32" borderId="40" xfId="0" applyNumberFormat="1" applyFont="1" applyFill="1" applyBorder="1" applyAlignment="1">
      <alignment horizontal="center" vertical="center" wrapText="1"/>
    </xf>
    <xf numFmtId="49" fontId="3" fillId="32" borderId="39" xfId="0" applyNumberFormat="1" applyFont="1" applyFill="1" applyBorder="1" applyAlignment="1">
      <alignment horizontal="center" vertical="center" wrapText="1"/>
    </xf>
    <xf numFmtId="190" fontId="3" fillId="32" borderId="49" xfId="0" applyNumberFormat="1" applyFont="1" applyFill="1" applyBorder="1" applyAlignment="1">
      <alignment horizontal="center" vertical="center" wrapText="1"/>
    </xf>
    <xf numFmtId="49" fontId="3" fillId="32" borderId="32" xfId="0" applyNumberFormat="1" applyFont="1" applyFill="1" applyBorder="1" applyAlignment="1">
      <alignment horizontal="center" vertical="center" wrapText="1"/>
    </xf>
    <xf numFmtId="49" fontId="3" fillId="32" borderId="34" xfId="0" applyNumberFormat="1" applyFont="1" applyFill="1" applyBorder="1" applyAlignment="1">
      <alignment horizontal="center" vertical="center" wrapText="1"/>
    </xf>
    <xf numFmtId="49" fontId="6" fillId="32" borderId="20" xfId="0" applyNumberFormat="1" applyFont="1" applyFill="1" applyBorder="1" applyAlignment="1" applyProtection="1">
      <alignment horizontal="right" vertical="center"/>
      <protection/>
    </xf>
    <xf numFmtId="1" fontId="6" fillId="32" borderId="35" xfId="0" applyNumberFormat="1" applyFont="1" applyFill="1" applyBorder="1" applyAlignment="1" applyProtection="1">
      <alignment vertical="center"/>
      <protection/>
    </xf>
    <xf numFmtId="0" fontId="6" fillId="32" borderId="23" xfId="0" applyNumberFormat="1" applyFont="1" applyFill="1" applyBorder="1" applyAlignment="1" applyProtection="1">
      <alignment horizontal="right" vertical="center"/>
      <protection/>
    </xf>
    <xf numFmtId="1" fontId="6" fillId="32" borderId="35" xfId="0" applyNumberFormat="1" applyFont="1" applyFill="1" applyBorder="1" applyAlignment="1" applyProtection="1">
      <alignment horizontal="right" vertical="center"/>
      <protection/>
    </xf>
    <xf numFmtId="49" fontId="3" fillId="32" borderId="20" xfId="0" applyNumberFormat="1" applyFont="1" applyFill="1" applyBorder="1" applyAlignment="1">
      <alignment horizontal="center" wrapText="1"/>
    </xf>
    <xf numFmtId="49" fontId="3" fillId="32" borderId="23" xfId="0" applyNumberFormat="1" applyFont="1" applyFill="1" applyBorder="1" applyAlignment="1">
      <alignment horizontal="center" wrapText="1"/>
    </xf>
    <xf numFmtId="49" fontId="13" fillId="32" borderId="20" xfId="0" applyNumberFormat="1" applyFont="1" applyFill="1" applyBorder="1" applyAlignment="1">
      <alignment horizontal="center" wrapText="1"/>
    </xf>
    <xf numFmtId="49" fontId="3" fillId="32" borderId="36" xfId="0" applyNumberFormat="1" applyFont="1" applyFill="1" applyBorder="1" applyAlignment="1">
      <alignment horizontal="center" wrapText="1"/>
    </xf>
    <xf numFmtId="49" fontId="3" fillId="32" borderId="50" xfId="0" applyNumberFormat="1" applyFont="1" applyFill="1" applyBorder="1" applyAlignment="1">
      <alignment horizontal="center" wrapText="1"/>
    </xf>
    <xf numFmtId="1" fontId="5" fillId="32" borderId="0" xfId="0" applyNumberFormat="1" applyFont="1" applyFill="1" applyBorder="1" applyAlignment="1" applyProtection="1">
      <alignment vertical="center"/>
      <protection/>
    </xf>
    <xf numFmtId="1" fontId="3" fillId="32" borderId="0" xfId="0" applyNumberFormat="1" applyFont="1" applyFill="1" applyBorder="1" applyAlignment="1" applyProtection="1">
      <alignment vertical="center"/>
      <protection/>
    </xf>
    <xf numFmtId="0" fontId="3" fillId="32" borderId="51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188" fontId="3" fillId="32" borderId="41" xfId="0" applyNumberFormat="1" applyFont="1" applyFill="1" applyBorder="1" applyAlignment="1" applyProtection="1">
      <alignment horizontal="center" vertical="center"/>
      <protection/>
    </xf>
    <xf numFmtId="188" fontId="3" fillId="32" borderId="52" xfId="0" applyNumberFormat="1" applyFont="1" applyFill="1" applyBorder="1" applyAlignment="1" applyProtection="1">
      <alignment horizontal="center" vertical="center"/>
      <protection/>
    </xf>
    <xf numFmtId="0" fontId="6" fillId="32" borderId="53" xfId="0" applyFont="1" applyFill="1" applyBorder="1" applyAlignment="1">
      <alignment horizontal="center" wrapText="1"/>
    </xf>
    <xf numFmtId="49" fontId="3" fillId="32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>
      <alignment horizontal="left" vertical="center" wrapText="1"/>
    </xf>
    <xf numFmtId="1" fontId="3" fillId="32" borderId="0" xfId="0" applyNumberFormat="1" applyFont="1" applyFill="1" applyBorder="1" applyAlignment="1">
      <alignment horizontal="center" wrapText="1"/>
    </xf>
    <xf numFmtId="1" fontId="3" fillId="32" borderId="0" xfId="0" applyNumberFormat="1" applyFont="1" applyFill="1" applyBorder="1" applyAlignment="1">
      <alignment horizontal="left" wrapText="1"/>
    </xf>
    <xf numFmtId="190" fontId="3" fillId="32" borderId="0" xfId="0" applyNumberFormat="1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center" wrapText="1"/>
    </xf>
    <xf numFmtId="188" fontId="3" fillId="32" borderId="0" xfId="0" applyNumberFormat="1" applyFont="1" applyFill="1" applyBorder="1" applyAlignment="1" applyProtection="1">
      <alignment horizontal="left" vertical="center" wrapText="1"/>
      <protection/>
    </xf>
    <xf numFmtId="193" fontId="3" fillId="32" borderId="0" xfId="0" applyNumberFormat="1" applyFont="1" applyFill="1" applyBorder="1" applyAlignment="1" applyProtection="1">
      <alignment horizontal="center" vertical="center" wrapText="1"/>
      <protection/>
    </xf>
    <xf numFmtId="188" fontId="9" fillId="32" borderId="0" xfId="0" applyNumberFormat="1" applyFont="1" applyFill="1" applyBorder="1" applyAlignment="1" applyProtection="1">
      <alignment horizontal="left" vertical="center" wrapText="1"/>
      <protection/>
    </xf>
    <xf numFmtId="49" fontId="3" fillId="32" borderId="0" xfId="0" applyNumberFormat="1" applyFont="1" applyFill="1" applyBorder="1" applyAlignment="1" applyProtection="1">
      <alignment horizontal="center" vertical="center"/>
      <protection/>
    </xf>
    <xf numFmtId="0" fontId="9" fillId="32" borderId="0" xfId="0" applyFont="1" applyFill="1" applyBorder="1" applyAlignment="1">
      <alignment horizontal="left" vertical="center" wrapText="1"/>
    </xf>
    <xf numFmtId="1" fontId="9" fillId="32" borderId="0" xfId="0" applyNumberFormat="1" applyFont="1" applyFill="1" applyBorder="1" applyAlignment="1">
      <alignment horizontal="center" wrapText="1"/>
    </xf>
    <xf numFmtId="1" fontId="9" fillId="32" borderId="0" xfId="0" applyNumberFormat="1" applyFont="1" applyFill="1" applyBorder="1" applyAlignment="1">
      <alignment horizontal="left" wrapText="1"/>
    </xf>
    <xf numFmtId="190" fontId="9" fillId="32" borderId="0" xfId="0" applyNumberFormat="1" applyFont="1" applyFill="1" applyBorder="1" applyAlignment="1">
      <alignment horizontal="left" wrapText="1"/>
    </xf>
    <xf numFmtId="0" fontId="9" fillId="32" borderId="0" xfId="0" applyFont="1" applyFill="1" applyBorder="1" applyAlignment="1">
      <alignment horizontal="left" wrapText="1"/>
    </xf>
    <xf numFmtId="0" fontId="9" fillId="32" borderId="0" xfId="0" applyFont="1" applyFill="1" applyBorder="1" applyAlignment="1">
      <alignment horizontal="center" wrapText="1"/>
    </xf>
    <xf numFmtId="188" fontId="11" fillId="32" borderId="0" xfId="0" applyNumberFormat="1" applyFont="1" applyFill="1" applyBorder="1" applyAlignment="1" applyProtection="1">
      <alignment vertical="center"/>
      <protection/>
    </xf>
    <xf numFmtId="188" fontId="9" fillId="32" borderId="0" xfId="0" applyNumberFormat="1" applyFont="1" applyFill="1" applyBorder="1" applyAlignment="1" applyProtection="1">
      <alignment vertical="center"/>
      <protection/>
    </xf>
    <xf numFmtId="49" fontId="9" fillId="32" borderId="0" xfId="0" applyNumberFormat="1" applyFont="1" applyFill="1" applyBorder="1" applyAlignment="1" applyProtection="1">
      <alignment vertical="center"/>
      <protection/>
    </xf>
    <xf numFmtId="0" fontId="3" fillId="32" borderId="0" xfId="0" applyNumberFormat="1" applyFont="1" applyFill="1" applyBorder="1" applyAlignment="1" applyProtection="1">
      <alignment horizontal="center" vertical="center"/>
      <protection/>
    </xf>
    <xf numFmtId="1" fontId="9" fillId="32" borderId="0" xfId="0" applyNumberFormat="1" applyFont="1" applyFill="1" applyBorder="1" applyAlignment="1">
      <alignment horizontal="left" vertical="center" wrapText="1"/>
    </xf>
    <xf numFmtId="188" fontId="11" fillId="32" borderId="0" xfId="0" applyNumberFormat="1" applyFont="1" applyFill="1" applyBorder="1" applyAlignment="1" applyProtection="1">
      <alignment horizontal="left" vertical="center" wrapText="1"/>
      <protection/>
    </xf>
    <xf numFmtId="188" fontId="9" fillId="32" borderId="0" xfId="0" applyNumberFormat="1" applyFont="1" applyFill="1" applyBorder="1" applyAlignment="1" applyProtection="1">
      <alignment vertical="center" wrapText="1"/>
      <protection/>
    </xf>
    <xf numFmtId="1" fontId="9" fillId="32" borderId="0" xfId="0" applyNumberFormat="1" applyFont="1" applyFill="1" applyBorder="1" applyAlignment="1" applyProtection="1">
      <alignment horizontal="center" vertical="center" wrapText="1"/>
      <protection/>
    </xf>
    <xf numFmtId="190" fontId="9" fillId="32" borderId="0" xfId="0" applyNumberFormat="1" applyFont="1" applyFill="1" applyBorder="1" applyAlignment="1" applyProtection="1">
      <alignment horizontal="center" vertical="center" wrapText="1"/>
      <protection/>
    </xf>
    <xf numFmtId="1" fontId="6" fillId="33" borderId="20" xfId="0" applyNumberFormat="1" applyFont="1" applyFill="1" applyBorder="1" applyAlignment="1">
      <alignment horizontal="center" vertical="center" wrapText="1"/>
    </xf>
    <xf numFmtId="188" fontId="5" fillId="33" borderId="0" xfId="0" applyNumberFormat="1" applyFont="1" applyFill="1" applyBorder="1" applyAlignment="1" applyProtection="1">
      <alignment vertical="center"/>
      <protection/>
    </xf>
    <xf numFmtId="188" fontId="3" fillId="33" borderId="0" xfId="0" applyNumberFormat="1" applyFont="1" applyFill="1" applyBorder="1" applyAlignment="1" applyProtection="1">
      <alignment vertical="center"/>
      <protection/>
    </xf>
    <xf numFmtId="0" fontId="12" fillId="32" borderId="29" xfId="0" applyNumberFormat="1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vertical="center" wrapText="1"/>
    </xf>
    <xf numFmtId="0" fontId="26" fillId="0" borderId="0" xfId="53" applyFont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 vertical="center" wrapText="1"/>
    </xf>
    <xf numFmtId="49" fontId="3" fillId="0" borderId="54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>
      <alignment vertical="center" wrapText="1"/>
    </xf>
    <xf numFmtId="1" fontId="3" fillId="0" borderId="55" xfId="0" applyNumberFormat="1" applyFont="1" applyFill="1" applyBorder="1" applyAlignment="1">
      <alignment horizontal="center" vertical="center" wrapText="1"/>
    </xf>
    <xf numFmtId="1" fontId="3" fillId="0" borderId="56" xfId="0" applyNumberFormat="1" applyFont="1" applyFill="1" applyBorder="1" applyAlignment="1">
      <alignment horizontal="center" vertical="center" wrapText="1"/>
    </xf>
    <xf numFmtId="190" fontId="3" fillId="0" borderId="56" xfId="0" applyNumberFormat="1" applyFont="1" applyFill="1" applyBorder="1" applyAlignment="1" applyProtection="1">
      <alignment horizontal="center" vertical="center"/>
      <protection/>
    </xf>
    <xf numFmtId="1" fontId="3" fillId="0" borderId="56" xfId="0" applyNumberFormat="1" applyFont="1" applyFill="1" applyBorder="1" applyAlignment="1" applyProtection="1">
      <alignment horizontal="center" vertical="center"/>
      <protection/>
    </xf>
    <xf numFmtId="49" fontId="3" fillId="0" borderId="57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>
      <alignment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190" fontId="3" fillId="0" borderId="25" xfId="0" applyNumberFormat="1" applyFont="1" applyFill="1" applyBorder="1" applyAlignment="1" applyProtection="1">
      <alignment horizontal="center" vertical="center"/>
      <protection/>
    </xf>
    <xf numFmtId="1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90" fontId="3" fillId="34" borderId="10" xfId="0" applyNumberFormat="1" applyFont="1" applyFill="1" applyBorder="1" applyAlignment="1" applyProtection="1">
      <alignment horizontal="center" vertical="center"/>
      <protection/>
    </xf>
    <xf numFmtId="1" fontId="3" fillId="34" borderId="25" xfId="0" applyNumberFormat="1" applyFont="1" applyFill="1" applyBorder="1" applyAlignment="1" applyProtection="1">
      <alignment horizontal="center" vertical="center"/>
      <protection/>
    </xf>
    <xf numFmtId="49" fontId="3" fillId="0" borderId="58" xfId="0" applyNumberFormat="1" applyFont="1" applyFill="1" applyBorder="1" applyAlignment="1" applyProtection="1">
      <alignment horizontal="center" vertical="center"/>
      <protection/>
    </xf>
    <xf numFmtId="49" fontId="3" fillId="34" borderId="45" xfId="0" applyNumberFormat="1" applyFont="1" applyFill="1" applyBorder="1" applyAlignment="1">
      <alignment vertical="center" wrapText="1"/>
    </xf>
    <xf numFmtId="1" fontId="3" fillId="34" borderId="59" xfId="0" applyNumberFormat="1" applyFont="1" applyFill="1" applyBorder="1" applyAlignment="1">
      <alignment horizontal="center" vertical="center" wrapText="1"/>
    </xf>
    <xf numFmtId="1" fontId="3" fillId="34" borderId="60" xfId="0" applyNumberFormat="1" applyFont="1" applyFill="1" applyBorder="1" applyAlignment="1">
      <alignment horizontal="center" vertical="center" wrapText="1"/>
    </xf>
    <xf numFmtId="1" fontId="6" fillId="34" borderId="60" xfId="0" applyNumberFormat="1" applyFont="1" applyFill="1" applyBorder="1" applyAlignment="1">
      <alignment horizontal="center" vertical="center" wrapText="1"/>
    </xf>
    <xf numFmtId="190" fontId="6" fillId="34" borderId="60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34" borderId="50" xfId="0" applyNumberFormat="1" applyFont="1" applyFill="1" applyBorder="1" applyAlignment="1">
      <alignment vertical="center" wrapText="1"/>
    </xf>
    <xf numFmtId="1" fontId="6" fillId="34" borderId="37" xfId="0" applyNumberFormat="1" applyFont="1" applyFill="1" applyBorder="1" applyAlignment="1">
      <alignment horizontal="center" vertical="center"/>
    </xf>
    <xf numFmtId="1" fontId="6" fillId="34" borderId="61" xfId="0" applyNumberFormat="1" applyFont="1" applyFill="1" applyBorder="1" applyAlignment="1">
      <alignment horizontal="center" vertical="center"/>
    </xf>
    <xf numFmtId="190" fontId="6" fillId="34" borderId="61" xfId="0" applyNumberFormat="1" applyFont="1" applyFill="1" applyBorder="1" applyAlignment="1" applyProtection="1">
      <alignment horizontal="center" vertical="center"/>
      <protection/>
    </xf>
    <xf numFmtId="1" fontId="6" fillId="34" borderId="61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29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 applyProtection="1">
      <alignment horizontal="center" vertical="center"/>
      <protection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34" borderId="12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90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49" fontId="6" fillId="34" borderId="19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89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34" borderId="12" xfId="0" applyNumberFormat="1" applyFont="1" applyFill="1" applyBorder="1" applyAlignment="1">
      <alignment horizontal="center" vertical="center"/>
    </xf>
    <xf numFmtId="189" fontId="3" fillId="34" borderId="10" xfId="0" applyNumberFormat="1" applyFont="1" applyFill="1" applyBorder="1" applyAlignment="1" applyProtection="1">
      <alignment horizontal="center" vertical="center"/>
      <protection/>
    </xf>
    <xf numFmtId="1" fontId="3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>
      <alignment horizontal="center" vertical="center" wrapText="1"/>
    </xf>
    <xf numFmtId="189" fontId="6" fillId="34" borderId="10" xfId="0" applyNumberFormat="1" applyFont="1" applyFill="1" applyBorder="1" applyAlignment="1" applyProtection="1">
      <alignment horizontal="center" vertical="center"/>
      <protection/>
    </xf>
    <xf numFmtId="1" fontId="6" fillId="34" borderId="59" xfId="0" applyNumberFormat="1" applyFont="1" applyFill="1" applyBorder="1" applyAlignment="1">
      <alignment horizontal="center" vertical="center"/>
    </xf>
    <xf numFmtId="1" fontId="6" fillId="34" borderId="60" xfId="0" applyNumberFormat="1" applyFont="1" applyFill="1" applyBorder="1" applyAlignment="1">
      <alignment horizontal="center" vertical="center"/>
    </xf>
    <xf numFmtId="190" fontId="6" fillId="34" borderId="60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190" fontId="3" fillId="0" borderId="25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43" xfId="0" applyNumberFormat="1" applyFont="1" applyFill="1" applyBorder="1" applyAlignment="1">
      <alignment horizontal="center" vertical="center" wrapText="1"/>
    </xf>
    <xf numFmtId="190" fontId="3" fillId="0" borderId="43" xfId="0" applyNumberFormat="1" applyFont="1" applyFill="1" applyBorder="1" applyAlignment="1">
      <alignment horizontal="center" vertical="center" wrapText="1"/>
    </xf>
    <xf numFmtId="0" fontId="14" fillId="0" borderId="0" xfId="54" applyFont="1" applyAlignment="1">
      <alignment horizontal="center"/>
      <protection/>
    </xf>
    <xf numFmtId="0" fontId="5" fillId="0" borderId="0" xfId="54" applyFont="1" applyBorder="1" applyAlignment="1">
      <alignment horizontal="center"/>
      <protection/>
    </xf>
    <xf numFmtId="0" fontId="16" fillId="0" borderId="0" xfId="54" applyFont="1" applyBorder="1" applyAlignment="1">
      <alignment horizontal="left"/>
      <protection/>
    </xf>
    <xf numFmtId="0" fontId="18" fillId="0" borderId="0" xfId="54" applyFont="1" applyBorder="1" applyAlignment="1">
      <alignment horizontal="center"/>
      <protection/>
    </xf>
    <xf numFmtId="0" fontId="5" fillId="0" borderId="0" xfId="0" applyFont="1" applyAlignment="1">
      <alignment horizontal="left"/>
    </xf>
    <xf numFmtId="0" fontId="16" fillId="0" borderId="0" xfId="54" applyFont="1" applyBorder="1" applyAlignment="1">
      <alignment horizontal="center"/>
      <protection/>
    </xf>
    <xf numFmtId="0" fontId="30" fillId="0" borderId="10" xfId="0" applyFont="1" applyBorder="1" applyAlignment="1">
      <alignment horizontal="center" vertical="center" textRotation="90"/>
    </xf>
    <xf numFmtId="0" fontId="30" fillId="0" borderId="10" xfId="0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16" fillId="0" borderId="0" xfId="54" applyFont="1" applyBorder="1" applyAlignment="1">
      <alignment horizontal="left" wrapText="1"/>
      <protection/>
    </xf>
    <xf numFmtId="0" fontId="20" fillId="0" borderId="0" xfId="54" applyFont="1" applyAlignment="1">
      <alignment horizontal="left" wrapText="1"/>
      <protection/>
    </xf>
    <xf numFmtId="0" fontId="16" fillId="0" borderId="0" xfId="54" applyFont="1" applyAlignment="1">
      <alignment wrapText="1"/>
      <protection/>
    </xf>
    <xf numFmtId="0" fontId="24" fillId="0" borderId="0" xfId="54" applyFont="1" applyAlignment="1">
      <alignment wrapText="1"/>
      <protection/>
    </xf>
    <xf numFmtId="0" fontId="21" fillId="0" borderId="0" xfId="54" applyFont="1" applyBorder="1" applyAlignment="1">
      <alignment horizontal="center"/>
      <protection/>
    </xf>
    <xf numFmtId="0" fontId="22" fillId="0" borderId="0" xfId="54" applyFont="1" applyAlignment="1">
      <alignment horizontal="center"/>
      <protection/>
    </xf>
    <xf numFmtId="0" fontId="30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0" xfId="54" applyFont="1" applyBorder="1" applyAlignment="1">
      <alignment horizontal="left" wrapText="1"/>
      <protection/>
    </xf>
    <xf numFmtId="0" fontId="5" fillId="0" borderId="0" xfId="0" applyFont="1" applyAlignment="1">
      <alignment horizontal="left" vertical="center" wrapText="1"/>
    </xf>
    <xf numFmtId="0" fontId="16" fillId="0" borderId="0" xfId="55" applyFont="1" applyBorder="1" applyAlignment="1">
      <alignment horizontal="left" wrapText="1"/>
      <protection/>
    </xf>
    <xf numFmtId="0" fontId="5" fillId="0" borderId="0" xfId="54" applyFont="1" applyBorder="1" applyAlignment="1">
      <alignment horizontal="left" vertical="top" wrapText="1"/>
      <protection/>
    </xf>
    <xf numFmtId="0" fontId="16" fillId="0" borderId="0" xfId="54" applyFont="1" applyBorder="1" applyAlignment="1">
      <alignment horizontal="left" vertical="top" wrapText="1"/>
      <protection/>
    </xf>
    <xf numFmtId="0" fontId="7" fillId="0" borderId="0" xfId="0" applyFont="1" applyAlignment="1">
      <alignment horizontal="center"/>
    </xf>
    <xf numFmtId="0" fontId="30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/>
    </xf>
    <xf numFmtId="0" fontId="34" fillId="0" borderId="49" xfId="53" applyFont="1" applyBorder="1" applyAlignment="1">
      <alignment horizontal="center" vertical="center" wrapText="1"/>
      <protection/>
    </xf>
    <xf numFmtId="0" fontId="31" fillId="0" borderId="16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5" fillId="0" borderId="49" xfId="53" applyFont="1" applyBorder="1" applyAlignment="1">
      <alignment horizontal="center" vertical="center" wrapText="1"/>
      <protection/>
    </xf>
    <xf numFmtId="0" fontId="31" fillId="0" borderId="15" xfId="0" applyFont="1" applyBorder="1" applyAlignment="1">
      <alignment wrapText="1"/>
    </xf>
    <xf numFmtId="0" fontId="31" fillId="0" borderId="16" xfId="0" applyFont="1" applyBorder="1" applyAlignment="1">
      <alignment wrapText="1"/>
    </xf>
    <xf numFmtId="0" fontId="31" fillId="0" borderId="65" xfId="0" applyFont="1" applyBorder="1" applyAlignment="1">
      <alignment wrapText="1"/>
    </xf>
    <xf numFmtId="0" fontId="31" fillId="0" borderId="0" xfId="0" applyFont="1" applyAlignment="1">
      <alignment wrapText="1"/>
    </xf>
    <xf numFmtId="0" fontId="31" fillId="0" borderId="37" xfId="0" applyFont="1" applyBorder="1" applyAlignment="1">
      <alignment wrapText="1"/>
    </xf>
    <xf numFmtId="0" fontId="31" fillId="0" borderId="28" xfId="0" applyFont="1" applyBorder="1" applyAlignment="1">
      <alignment wrapText="1"/>
    </xf>
    <xf numFmtId="0" fontId="31" fillId="0" borderId="17" xfId="0" applyFont="1" applyBorder="1" applyAlignment="1">
      <alignment wrapText="1"/>
    </xf>
    <xf numFmtId="0" fontId="31" fillId="0" borderId="18" xfId="0" applyFont="1" applyBorder="1" applyAlignment="1">
      <alignment wrapText="1"/>
    </xf>
    <xf numFmtId="0" fontId="35" fillId="0" borderId="0" xfId="53" applyFont="1" applyBorder="1" applyAlignment="1">
      <alignment horizontal="center" vertical="center" wrapText="1"/>
      <protection/>
    </xf>
    <xf numFmtId="0" fontId="31" fillId="0" borderId="0" xfId="0" applyFont="1" applyBorder="1" applyAlignment="1">
      <alignment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6" fillId="0" borderId="12" xfId="53" applyFont="1" applyBorder="1" applyAlignment="1">
      <alignment horizontal="center" vertical="center" wrapText="1"/>
      <protection/>
    </xf>
    <xf numFmtId="0" fontId="3" fillId="0" borderId="31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0" fontId="29" fillId="0" borderId="0" xfId="0" applyFont="1" applyBorder="1" applyAlignment="1">
      <alignment wrapText="1"/>
    </xf>
    <xf numFmtId="0" fontId="3" fillId="0" borderId="70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 wrapText="1"/>
    </xf>
    <xf numFmtId="0" fontId="3" fillId="0" borderId="12" xfId="53" applyFont="1" applyBorder="1" applyAlignment="1">
      <alignment horizontal="center" vertical="center" wrapText="1"/>
      <protection/>
    </xf>
    <xf numFmtId="0" fontId="29" fillId="0" borderId="7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49" fontId="26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/>
    </xf>
    <xf numFmtId="0" fontId="29" fillId="0" borderId="74" xfId="0" applyFont="1" applyBorder="1" applyAlignment="1">
      <alignment horizontal="center"/>
    </xf>
    <xf numFmtId="0" fontId="29" fillId="0" borderId="75" xfId="0" applyFont="1" applyBorder="1" applyAlignment="1">
      <alignment horizontal="center"/>
    </xf>
    <xf numFmtId="49" fontId="26" fillId="0" borderId="0" xfId="53" applyNumberFormat="1" applyFont="1" applyBorder="1" applyAlignment="1">
      <alignment horizontal="left" vertical="center" wrapText="1"/>
      <protection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6" fillId="0" borderId="0" xfId="53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wrapText="1"/>
    </xf>
    <xf numFmtId="0" fontId="3" fillId="0" borderId="73" xfId="0" applyFont="1" applyBorder="1" applyAlignment="1">
      <alignment/>
    </xf>
    <xf numFmtId="0" fontId="29" fillId="0" borderId="75" xfId="0" applyFont="1" applyBorder="1" applyAlignment="1">
      <alignment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29" fillId="0" borderId="74" xfId="0" applyFont="1" applyBorder="1" applyAlignment="1">
      <alignment/>
    </xf>
    <xf numFmtId="0" fontId="29" fillId="0" borderId="31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74" xfId="0" applyFont="1" applyBorder="1" applyAlignment="1">
      <alignment horizontal="center" vertical="center" wrapText="1"/>
    </xf>
    <xf numFmtId="0" fontId="29" fillId="0" borderId="7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73" xfId="0" applyFont="1" applyBorder="1" applyAlignment="1">
      <alignment horizontal="center" wrapText="1"/>
    </xf>
    <xf numFmtId="0" fontId="29" fillId="0" borderId="74" xfId="0" applyFont="1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49" xfId="53" applyNumberFormat="1" applyFont="1" applyBorder="1" applyAlignment="1" applyProtection="1">
      <alignment horizontal="left" vertical="top" wrapText="1"/>
      <protection locked="0"/>
    </xf>
    <xf numFmtId="49" fontId="35" fillId="0" borderId="10" xfId="53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35" fillId="0" borderId="15" xfId="53" applyFont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200" fontId="3" fillId="32" borderId="10" xfId="0" applyNumberFormat="1" applyFont="1" applyFill="1" applyBorder="1" applyAlignment="1" applyProtection="1">
      <alignment horizontal="center" vertical="center"/>
      <protection/>
    </xf>
    <xf numFmtId="200" fontId="3" fillId="32" borderId="19" xfId="0" applyNumberFormat="1" applyFont="1" applyFill="1" applyBorder="1" applyAlignment="1" applyProtection="1">
      <alignment horizontal="center" vertical="center"/>
      <protection/>
    </xf>
    <xf numFmtId="0" fontId="32" fillId="32" borderId="76" xfId="0" applyNumberFormat="1" applyFont="1" applyFill="1" applyBorder="1" applyAlignment="1" applyProtection="1">
      <alignment horizontal="center" vertical="center"/>
      <protection/>
    </xf>
    <xf numFmtId="0" fontId="32" fillId="32" borderId="46" xfId="0" applyNumberFormat="1" applyFont="1" applyFill="1" applyBorder="1" applyAlignment="1" applyProtection="1">
      <alignment horizontal="center" vertical="center"/>
      <protection/>
    </xf>
    <xf numFmtId="0" fontId="32" fillId="32" borderId="0" xfId="0" applyNumberFormat="1" applyFont="1" applyFill="1" applyBorder="1" applyAlignment="1" applyProtection="1">
      <alignment horizontal="center" vertical="center"/>
      <protection/>
    </xf>
    <xf numFmtId="0" fontId="32" fillId="32" borderId="77" xfId="0" applyNumberFormat="1" applyFont="1" applyFill="1" applyBorder="1" applyAlignment="1" applyProtection="1">
      <alignment horizontal="center" vertical="center"/>
      <protection/>
    </xf>
    <xf numFmtId="0" fontId="6" fillId="32" borderId="20" xfId="0" applyNumberFormat="1" applyFont="1" applyFill="1" applyBorder="1" applyAlignment="1" applyProtection="1">
      <alignment horizontal="right" vertical="center"/>
      <protection/>
    </xf>
    <xf numFmtId="0" fontId="6" fillId="32" borderId="23" xfId="0" applyNumberFormat="1" applyFont="1" applyFill="1" applyBorder="1" applyAlignment="1" applyProtection="1">
      <alignment horizontal="right" vertical="center"/>
      <protection/>
    </xf>
    <xf numFmtId="0" fontId="6" fillId="34" borderId="38" xfId="0" applyFont="1" applyFill="1" applyBorder="1" applyAlignment="1">
      <alignment horizontal="right" vertical="center" wrapText="1"/>
    </xf>
    <xf numFmtId="0" fontId="6" fillId="34" borderId="78" xfId="0" applyFont="1" applyFill="1" applyBorder="1" applyAlignment="1">
      <alignment horizontal="right" vertical="center" wrapText="1"/>
    </xf>
    <xf numFmtId="188" fontId="3" fillId="32" borderId="48" xfId="0" applyNumberFormat="1" applyFont="1" applyFill="1" applyBorder="1" applyAlignment="1" applyProtection="1">
      <alignment horizontal="center" vertical="center" wrapText="1"/>
      <protection/>
    </xf>
    <xf numFmtId="188" fontId="3" fillId="32" borderId="65" xfId="0" applyNumberFormat="1" applyFont="1" applyFill="1" applyBorder="1" applyAlignment="1" applyProtection="1">
      <alignment horizontal="center" vertical="center" wrapText="1"/>
      <protection/>
    </xf>
    <xf numFmtId="49" fontId="3" fillId="32" borderId="36" xfId="0" applyNumberFormat="1" applyFont="1" applyFill="1" applyBorder="1" applyAlignment="1" applyProtection="1">
      <alignment horizontal="center" vertical="center" textRotation="90"/>
      <protection/>
    </xf>
    <xf numFmtId="49" fontId="3" fillId="32" borderId="44" xfId="0" applyNumberFormat="1" applyFont="1" applyFill="1" applyBorder="1" applyAlignment="1" applyProtection="1">
      <alignment horizontal="center" vertical="center" textRotation="90"/>
      <protection/>
    </xf>
    <xf numFmtId="188" fontId="3" fillId="32" borderId="49" xfId="0" applyNumberFormat="1" applyFont="1" applyFill="1" applyBorder="1" applyAlignment="1" applyProtection="1">
      <alignment horizontal="center" vertical="center" textRotation="90" wrapText="1"/>
      <protection/>
    </xf>
    <xf numFmtId="188" fontId="3" fillId="32" borderId="65" xfId="0" applyNumberFormat="1" applyFont="1" applyFill="1" applyBorder="1" applyAlignment="1" applyProtection="1">
      <alignment horizontal="center" vertical="center" textRotation="90" wrapText="1"/>
      <protection/>
    </xf>
    <xf numFmtId="188" fontId="6" fillId="32" borderId="76" xfId="0" applyNumberFormat="1" applyFont="1" applyFill="1" applyBorder="1" applyAlignment="1" applyProtection="1">
      <alignment horizontal="center" vertical="center"/>
      <protection/>
    </xf>
    <xf numFmtId="188" fontId="6" fillId="32" borderId="46" xfId="0" applyNumberFormat="1" applyFont="1" applyFill="1" applyBorder="1" applyAlignment="1" applyProtection="1">
      <alignment horizontal="center" vertical="center"/>
      <protection/>
    </xf>
    <xf numFmtId="188" fontId="6" fillId="32" borderId="79" xfId="0" applyNumberFormat="1" applyFont="1" applyFill="1" applyBorder="1" applyAlignment="1" applyProtection="1">
      <alignment horizontal="center" vertical="center"/>
      <protection/>
    </xf>
    <xf numFmtId="188" fontId="12" fillId="32" borderId="76" xfId="0" applyNumberFormat="1" applyFont="1" applyFill="1" applyBorder="1" applyAlignment="1" applyProtection="1">
      <alignment horizontal="center" vertical="center"/>
      <protection/>
    </xf>
    <xf numFmtId="188" fontId="12" fillId="32" borderId="46" xfId="0" applyNumberFormat="1" applyFont="1" applyFill="1" applyBorder="1" applyAlignment="1" applyProtection="1">
      <alignment horizontal="center" vertical="center"/>
      <protection/>
    </xf>
    <xf numFmtId="188" fontId="12" fillId="32" borderId="79" xfId="0" applyNumberFormat="1" applyFont="1" applyFill="1" applyBorder="1" applyAlignment="1" applyProtection="1">
      <alignment horizontal="center" vertical="center"/>
      <protection/>
    </xf>
    <xf numFmtId="0" fontId="12" fillId="32" borderId="0" xfId="0" applyNumberFormat="1" applyFont="1" applyFill="1" applyBorder="1" applyAlignment="1" applyProtection="1">
      <alignment horizontal="center" vertical="center"/>
      <protection/>
    </xf>
    <xf numFmtId="0" fontId="12" fillId="32" borderId="53" xfId="0" applyNumberFormat="1" applyFont="1" applyFill="1" applyBorder="1" applyAlignment="1" applyProtection="1">
      <alignment horizontal="center" vertical="center"/>
      <protection/>
    </xf>
    <xf numFmtId="0" fontId="12" fillId="32" borderId="77" xfId="0" applyNumberFormat="1" applyFont="1" applyFill="1" applyBorder="1" applyAlignment="1" applyProtection="1">
      <alignment horizontal="center" vertical="center"/>
      <protection/>
    </xf>
    <xf numFmtId="188" fontId="12" fillId="32" borderId="80" xfId="0" applyNumberFormat="1" applyFont="1" applyFill="1" applyBorder="1" applyAlignment="1" applyProtection="1">
      <alignment horizontal="center" vertical="center"/>
      <protection/>
    </xf>
    <xf numFmtId="188" fontId="12" fillId="32" borderId="78" xfId="0" applyNumberFormat="1" applyFont="1" applyFill="1" applyBorder="1" applyAlignment="1" applyProtection="1">
      <alignment horizontal="center" vertical="center"/>
      <protection/>
    </xf>
    <xf numFmtId="0" fontId="6" fillId="32" borderId="76" xfId="0" applyNumberFormat="1" applyFont="1" applyFill="1" applyBorder="1" applyAlignment="1" applyProtection="1">
      <alignment horizontal="right" vertical="center"/>
      <protection/>
    </xf>
    <xf numFmtId="0" fontId="6" fillId="32" borderId="79" xfId="0" applyNumberFormat="1" applyFont="1" applyFill="1" applyBorder="1" applyAlignment="1" applyProtection="1">
      <alignment horizontal="right" vertical="center"/>
      <protection/>
    </xf>
    <xf numFmtId="0" fontId="12" fillId="32" borderId="38" xfId="0" applyNumberFormat="1" applyFont="1" applyFill="1" applyBorder="1" applyAlignment="1" applyProtection="1">
      <alignment horizontal="center" vertical="center" wrapText="1"/>
      <protection/>
    </xf>
    <xf numFmtId="0" fontId="12" fillId="32" borderId="80" xfId="0" applyNumberFormat="1" applyFont="1" applyFill="1" applyBorder="1" applyAlignment="1" applyProtection="1">
      <alignment horizontal="center" vertical="center" wrapText="1"/>
      <protection/>
    </xf>
    <xf numFmtId="0" fontId="12" fillId="32" borderId="78" xfId="0" applyNumberFormat="1" applyFont="1" applyFill="1" applyBorder="1" applyAlignment="1" applyProtection="1">
      <alignment horizontal="center" vertical="center" wrapText="1"/>
      <protection/>
    </xf>
    <xf numFmtId="0" fontId="3" fillId="32" borderId="51" xfId="0" applyFont="1" applyFill="1" applyBorder="1" applyAlignment="1">
      <alignment horizontal="center" vertical="center" wrapText="1"/>
    </xf>
    <xf numFmtId="0" fontId="3" fillId="32" borderId="81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6" fillId="32" borderId="51" xfId="0" applyNumberFormat="1" applyFont="1" applyFill="1" applyBorder="1" applyAlignment="1" applyProtection="1">
      <alignment horizontal="center" vertical="center" wrapText="1"/>
      <protection/>
    </xf>
    <xf numFmtId="0" fontId="0" fillId="32" borderId="82" xfId="0" applyFill="1" applyBorder="1" applyAlignment="1">
      <alignment horizontal="center" vertical="center" wrapText="1"/>
    </xf>
    <xf numFmtId="1" fontId="3" fillId="32" borderId="24" xfId="0" applyNumberFormat="1" applyFont="1" applyFill="1" applyBorder="1" applyAlignment="1">
      <alignment horizontal="right" vertical="center"/>
    </xf>
    <xf numFmtId="1" fontId="3" fillId="32" borderId="25" xfId="0" applyNumberFormat="1" applyFont="1" applyFill="1" applyBorder="1" applyAlignment="1">
      <alignment horizontal="right" vertical="center"/>
    </xf>
    <xf numFmtId="1" fontId="3" fillId="32" borderId="28" xfId="0" applyNumberFormat="1" applyFont="1" applyFill="1" applyBorder="1" applyAlignment="1">
      <alignment horizontal="right" vertical="center"/>
    </xf>
    <xf numFmtId="1" fontId="3" fillId="32" borderId="59" xfId="0" applyNumberFormat="1" applyFont="1" applyFill="1" applyBorder="1" applyAlignment="1" applyProtection="1">
      <alignment horizontal="center" vertical="center" textRotation="90" wrapText="1"/>
      <protection/>
    </xf>
    <xf numFmtId="1" fontId="3" fillId="32" borderId="37" xfId="0" applyNumberFormat="1" applyFont="1" applyFill="1" applyBorder="1" applyAlignment="1" applyProtection="1">
      <alignment horizontal="center" vertical="center" textRotation="90" wrapText="1"/>
      <protection/>
    </xf>
    <xf numFmtId="188" fontId="3" fillId="32" borderId="43" xfId="0" applyNumberFormat="1" applyFont="1" applyFill="1" applyBorder="1" applyAlignment="1" applyProtection="1">
      <alignment horizontal="center" vertical="center" textRotation="90" wrapText="1"/>
      <protection/>
    </xf>
    <xf numFmtId="188" fontId="3" fillId="32" borderId="61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43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61" xfId="0" applyNumberFormat="1" applyFont="1" applyFill="1" applyBorder="1" applyAlignment="1" applyProtection="1">
      <alignment horizontal="center" vertical="center" textRotation="90" wrapText="1"/>
      <protection/>
    </xf>
    <xf numFmtId="1" fontId="3" fillId="32" borderId="16" xfId="0" applyNumberFormat="1" applyFont="1" applyFill="1" applyBorder="1" applyAlignment="1" applyProtection="1">
      <alignment horizontal="center" vertical="center" textRotation="90" wrapText="1"/>
      <protection/>
    </xf>
    <xf numFmtId="1" fontId="3" fillId="32" borderId="60" xfId="0" applyNumberFormat="1" applyFont="1" applyFill="1" applyBorder="1" applyAlignment="1" applyProtection="1">
      <alignment horizontal="center" vertical="center" textRotation="90" wrapText="1"/>
      <protection/>
    </xf>
    <xf numFmtId="1" fontId="3" fillId="32" borderId="61" xfId="0" applyNumberFormat="1" applyFont="1" applyFill="1" applyBorder="1" applyAlignment="1" applyProtection="1">
      <alignment horizontal="center" vertical="center" textRotation="90" wrapText="1"/>
      <protection/>
    </xf>
    <xf numFmtId="1" fontId="3" fillId="32" borderId="40" xfId="0" applyNumberFormat="1" applyFont="1" applyFill="1" applyBorder="1" applyAlignment="1" applyProtection="1">
      <alignment horizontal="center" vertical="center" wrapText="1"/>
      <protection/>
    </xf>
    <xf numFmtId="1" fontId="3" fillId="32" borderId="39" xfId="0" applyNumberFormat="1" applyFont="1" applyFill="1" applyBorder="1" applyAlignment="1" applyProtection="1">
      <alignment horizontal="center" vertical="center" wrapText="1"/>
      <protection/>
    </xf>
    <xf numFmtId="1" fontId="3" fillId="32" borderId="11" xfId="0" applyNumberFormat="1" applyFont="1" applyFill="1" applyBorder="1" applyAlignment="1" applyProtection="1">
      <alignment horizontal="center" vertical="center" wrapText="1"/>
      <protection/>
    </xf>
    <xf numFmtId="1" fontId="3" fillId="32" borderId="19" xfId="0" applyNumberFormat="1" applyFont="1" applyFill="1" applyBorder="1" applyAlignment="1" applyProtection="1">
      <alignment horizontal="center" vertical="center" wrapText="1"/>
      <protection/>
    </xf>
    <xf numFmtId="1" fontId="3" fillId="32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3" fillId="32" borderId="52" xfId="0" applyNumberFormat="1" applyFont="1" applyFill="1" applyBorder="1" applyAlignment="1" applyProtection="1">
      <alignment horizontal="center" vertical="center"/>
      <protection/>
    </xf>
    <xf numFmtId="188" fontId="3" fillId="32" borderId="83" xfId="0" applyNumberFormat="1" applyFont="1" applyFill="1" applyBorder="1" applyAlignment="1" applyProtection="1">
      <alignment horizontal="center" vertical="center"/>
      <protection/>
    </xf>
    <xf numFmtId="188" fontId="3" fillId="32" borderId="41" xfId="0" applyNumberFormat="1" applyFont="1" applyFill="1" applyBorder="1" applyAlignment="1" applyProtection="1">
      <alignment horizontal="center" vertical="center"/>
      <protection/>
    </xf>
    <xf numFmtId="188" fontId="3" fillId="32" borderId="30" xfId="0" applyNumberFormat="1" applyFont="1" applyFill="1" applyBorder="1" applyAlignment="1" applyProtection="1">
      <alignment horizontal="center" vertical="center"/>
      <protection/>
    </xf>
    <xf numFmtId="190" fontId="6" fillId="32" borderId="12" xfId="0" applyNumberFormat="1" applyFont="1" applyFill="1" applyBorder="1" applyAlignment="1" applyProtection="1">
      <alignment horizontal="center" vertical="center"/>
      <protection locked="0"/>
    </xf>
    <xf numFmtId="190" fontId="6" fillId="32" borderId="31" xfId="0" applyNumberFormat="1" applyFont="1" applyFill="1" applyBorder="1" applyAlignment="1" applyProtection="1">
      <alignment horizontal="center" vertical="center"/>
      <protection locked="0"/>
    </xf>
    <xf numFmtId="190" fontId="6" fillId="32" borderId="29" xfId="0" applyNumberFormat="1" applyFont="1" applyFill="1" applyBorder="1" applyAlignment="1" applyProtection="1">
      <alignment horizontal="center" vertical="center"/>
      <protection locked="0"/>
    </xf>
    <xf numFmtId="1" fontId="3" fillId="32" borderId="84" xfId="0" applyNumberFormat="1" applyFont="1" applyFill="1" applyBorder="1" applyAlignment="1">
      <alignment horizontal="center" vertical="center" wrapText="1"/>
    </xf>
    <xf numFmtId="1" fontId="3" fillId="32" borderId="82" xfId="0" applyNumberFormat="1" applyFont="1" applyFill="1" applyBorder="1" applyAlignment="1">
      <alignment horizontal="center" vertical="center" wrapText="1"/>
    </xf>
    <xf numFmtId="1" fontId="3" fillId="32" borderId="55" xfId="0" applyNumberFormat="1" applyFont="1" applyFill="1" applyBorder="1" applyAlignment="1">
      <alignment horizontal="center" vertical="center" wrapText="1"/>
    </xf>
    <xf numFmtId="190" fontId="6" fillId="32" borderId="12" xfId="0" applyNumberFormat="1" applyFont="1" applyFill="1" applyBorder="1" applyAlignment="1" applyProtection="1">
      <alignment horizontal="center" vertical="center" wrapText="1"/>
      <protection locked="0"/>
    </xf>
    <xf numFmtId="190" fontId="6" fillId="32" borderId="31" xfId="0" applyNumberFormat="1" applyFont="1" applyFill="1" applyBorder="1" applyAlignment="1" applyProtection="1">
      <alignment horizontal="center" vertical="center" wrapText="1"/>
      <protection locked="0"/>
    </xf>
    <xf numFmtId="190" fontId="6" fillId="32" borderId="29" xfId="0" applyNumberFormat="1" applyFont="1" applyFill="1" applyBorder="1" applyAlignment="1" applyProtection="1">
      <alignment horizontal="center" vertical="center" wrapText="1"/>
      <protection locked="0"/>
    </xf>
    <xf numFmtId="188" fontId="5" fillId="32" borderId="49" xfId="0" applyNumberFormat="1" applyFont="1" applyFill="1" applyBorder="1" applyAlignment="1" applyProtection="1">
      <alignment horizontal="center" vertical="center"/>
      <protection/>
    </xf>
    <xf numFmtId="188" fontId="5" fillId="32" borderId="15" xfId="0" applyNumberFormat="1" applyFont="1" applyFill="1" applyBorder="1" applyAlignment="1" applyProtection="1">
      <alignment horizontal="center" vertical="center"/>
      <protection/>
    </xf>
    <xf numFmtId="188" fontId="5" fillId="32" borderId="28" xfId="0" applyNumberFormat="1" applyFont="1" applyFill="1" applyBorder="1" applyAlignment="1" applyProtection="1">
      <alignment horizontal="center" vertical="center"/>
      <protection/>
    </xf>
    <xf numFmtId="188" fontId="5" fillId="32" borderId="17" xfId="0" applyNumberFormat="1" applyFont="1" applyFill="1" applyBorder="1" applyAlignment="1" applyProtection="1">
      <alignment horizontal="center" vertical="center"/>
      <protection/>
    </xf>
    <xf numFmtId="188" fontId="3" fillId="32" borderId="56" xfId="0" applyNumberFormat="1" applyFont="1" applyFill="1" applyBorder="1" applyAlignment="1" applyProtection="1">
      <alignment horizontal="center" vertical="center" wrapText="1"/>
      <protection/>
    </xf>
    <xf numFmtId="188" fontId="3" fillId="32" borderId="84" xfId="0" applyNumberFormat="1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right" vertical="center"/>
      <protection/>
    </xf>
    <xf numFmtId="0" fontId="3" fillId="32" borderId="10" xfId="0" applyFont="1" applyFill="1" applyBorder="1" applyAlignment="1" applyProtection="1">
      <alignment horizontal="right" vertical="center"/>
      <protection/>
    </xf>
    <xf numFmtId="0" fontId="3" fillId="32" borderId="12" xfId="0" applyFont="1" applyFill="1" applyBorder="1" applyAlignment="1" applyProtection="1">
      <alignment horizontal="right" vertical="center"/>
      <protection/>
    </xf>
    <xf numFmtId="0" fontId="6" fillId="34" borderId="76" xfId="0" applyFont="1" applyFill="1" applyBorder="1" applyAlignment="1">
      <alignment horizontal="right" vertical="center" wrapText="1"/>
    </xf>
    <xf numFmtId="0" fontId="3" fillId="32" borderId="11" xfId="0" applyNumberFormat="1" applyFont="1" applyFill="1" applyBorder="1" applyAlignment="1" applyProtection="1">
      <alignment horizontal="right" vertical="center"/>
      <protection/>
    </xf>
    <xf numFmtId="0" fontId="3" fillId="32" borderId="10" xfId="0" applyNumberFormat="1" applyFont="1" applyFill="1" applyBorder="1" applyAlignment="1" applyProtection="1">
      <alignment horizontal="right" vertical="center"/>
      <protection/>
    </xf>
    <xf numFmtId="0" fontId="3" fillId="32" borderId="12" xfId="0" applyNumberFormat="1" applyFont="1" applyFill="1" applyBorder="1" applyAlignment="1" applyProtection="1">
      <alignment horizontal="right" vertical="center"/>
      <protection/>
    </xf>
    <xf numFmtId="188" fontId="6" fillId="32" borderId="0" xfId="0" applyNumberFormat="1" applyFont="1" applyFill="1" applyBorder="1" applyAlignment="1" applyProtection="1">
      <alignment horizontal="center" vertical="center"/>
      <protection/>
    </xf>
    <xf numFmtId="188" fontId="3" fillId="32" borderId="12" xfId="0" applyNumberFormat="1" applyFont="1" applyFill="1" applyBorder="1" applyAlignment="1" applyProtection="1">
      <alignment horizontal="center" vertical="center"/>
      <protection/>
    </xf>
    <xf numFmtId="188" fontId="3" fillId="32" borderId="31" xfId="0" applyNumberFormat="1" applyFont="1" applyFill="1" applyBorder="1" applyAlignment="1" applyProtection="1">
      <alignment horizontal="center" vertical="center"/>
      <protection/>
    </xf>
    <xf numFmtId="200" fontId="3" fillId="32" borderId="11" xfId="0" applyNumberFormat="1" applyFont="1" applyFill="1" applyBorder="1" applyAlignment="1" applyProtection="1">
      <alignment horizontal="center" vertical="center"/>
      <protection/>
    </xf>
    <xf numFmtId="190" fontId="3" fillId="32" borderId="60" xfId="0" applyNumberFormat="1" applyFont="1" applyFill="1" applyBorder="1" applyAlignment="1" applyProtection="1">
      <alignment horizontal="center" vertical="center" textRotation="90" wrapText="1"/>
      <protection/>
    </xf>
    <xf numFmtId="190" fontId="3" fillId="32" borderId="61" xfId="0" applyNumberFormat="1" applyFont="1" applyFill="1" applyBorder="1" applyAlignment="1" applyProtection="1">
      <alignment horizontal="center" vertical="center" textRotation="90" wrapText="1"/>
      <protection/>
    </xf>
    <xf numFmtId="189" fontId="5" fillId="32" borderId="12" xfId="0" applyNumberFormat="1" applyFont="1" applyFill="1" applyBorder="1" applyAlignment="1">
      <alignment horizontal="center" vertical="center"/>
    </xf>
    <xf numFmtId="189" fontId="5" fillId="32" borderId="31" xfId="0" applyNumberFormat="1" applyFont="1" applyFill="1" applyBorder="1" applyAlignment="1">
      <alignment horizontal="center" vertical="center"/>
    </xf>
    <xf numFmtId="189" fontId="5" fillId="32" borderId="85" xfId="0" applyNumberFormat="1" applyFont="1" applyFill="1" applyBorder="1" applyAlignment="1">
      <alignment horizontal="center" vertical="center"/>
    </xf>
    <xf numFmtId="188" fontId="6" fillId="32" borderId="53" xfId="0" applyNumberFormat="1" applyFont="1" applyFill="1" applyBorder="1" applyAlignment="1" applyProtection="1">
      <alignment horizontal="center" vertical="center" wrapText="1"/>
      <protection/>
    </xf>
    <xf numFmtId="0" fontId="6" fillId="32" borderId="41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/>
    </xf>
    <xf numFmtId="0" fontId="6" fillId="32" borderId="86" xfId="0" applyFont="1" applyFill="1" applyBorder="1" applyAlignment="1">
      <alignment horizontal="center" wrapText="1"/>
    </xf>
    <xf numFmtId="0" fontId="6" fillId="32" borderId="53" xfId="0" applyFont="1" applyFill="1" applyBorder="1" applyAlignment="1">
      <alignment horizontal="center" wrapText="1"/>
    </xf>
    <xf numFmtId="0" fontId="3" fillId="32" borderId="32" xfId="0" applyFont="1" applyFill="1" applyBorder="1" applyAlignment="1">
      <alignment horizontal="right" vertical="top"/>
    </xf>
    <xf numFmtId="0" fontId="3" fillId="32" borderId="43" xfId="0" applyFont="1" applyFill="1" applyBorder="1" applyAlignment="1">
      <alignment horizontal="right" vertical="top"/>
    </xf>
    <xf numFmtId="0" fontId="3" fillId="32" borderId="49" xfId="0" applyFont="1" applyFill="1" applyBorder="1" applyAlignment="1">
      <alignment horizontal="right" vertical="top"/>
    </xf>
    <xf numFmtId="190" fontId="6" fillId="32" borderId="86" xfId="0" applyNumberFormat="1" applyFont="1" applyFill="1" applyBorder="1" applyAlignment="1" applyProtection="1">
      <alignment horizontal="center" vertical="center" wrapText="1"/>
      <protection/>
    </xf>
    <xf numFmtId="190" fontId="6" fillId="32" borderId="53" xfId="0" applyNumberFormat="1" applyFont="1" applyFill="1" applyBorder="1" applyAlignment="1" applyProtection="1">
      <alignment horizontal="center" vertical="center" wrapText="1"/>
      <protection/>
    </xf>
    <xf numFmtId="190" fontId="6" fillId="32" borderId="8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_т_ЛП_бакалавр заочна_2013_2014" xfId="54"/>
    <cellStyle name="Обычный_Тіт_ЕП_бакалавр_2013_201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37"/>
  <sheetViews>
    <sheetView view="pageBreakPreview" zoomScale="75" zoomScaleNormal="50" zoomScaleSheetLayoutView="75" zoomScalePageLayoutView="0" workbookViewId="0" topLeftCell="A1">
      <selection activeCell="AO6" sqref="AO6:BB6"/>
    </sheetView>
  </sheetViews>
  <sheetFormatPr defaultColWidth="3.25390625" defaultRowHeight="12.75"/>
  <cols>
    <col min="1" max="1" width="3.25390625" style="2" customWidth="1"/>
    <col min="2" max="2" width="5.00390625" style="2" customWidth="1"/>
    <col min="3" max="3" width="5.125" style="2" customWidth="1"/>
    <col min="4" max="4" width="4.375" style="2" customWidth="1"/>
    <col min="5" max="5" width="5.625" style="2" customWidth="1"/>
    <col min="6" max="6" width="4.25390625" style="2" customWidth="1"/>
    <col min="7" max="7" width="4.375" style="2" customWidth="1"/>
    <col min="8" max="8" width="3.75390625" style="2" customWidth="1"/>
    <col min="9" max="9" width="3.875" style="2" customWidth="1"/>
    <col min="10" max="10" width="3.75390625" style="2" customWidth="1"/>
    <col min="11" max="11" width="4.125" style="2" customWidth="1"/>
    <col min="12" max="12" width="4.75390625" style="2" customWidth="1"/>
    <col min="13" max="13" width="5.00390625" style="2" customWidth="1"/>
    <col min="14" max="14" width="5.25390625" style="2" customWidth="1"/>
    <col min="15" max="15" width="5.00390625" style="2" customWidth="1"/>
    <col min="16" max="16" width="5.125" style="2" customWidth="1"/>
    <col min="17" max="17" width="4.75390625" style="2" customWidth="1"/>
    <col min="18" max="19" width="4.00390625" style="2" customWidth="1"/>
    <col min="20" max="21" width="3.875" style="2" customWidth="1"/>
    <col min="22" max="22" width="3.75390625" style="2" customWidth="1"/>
    <col min="23" max="23" width="4.875" style="2" customWidth="1"/>
    <col min="24" max="25" width="4.625" style="2" customWidth="1"/>
    <col min="26" max="26" width="4.875" style="2" customWidth="1"/>
    <col min="27" max="27" width="5.00390625" style="2" customWidth="1"/>
    <col min="28" max="28" width="5.375" style="2" customWidth="1"/>
    <col min="29" max="29" width="6.00390625" style="2" customWidth="1"/>
    <col min="30" max="30" width="5.25390625" style="2" customWidth="1"/>
    <col min="31" max="31" width="5.625" style="2" customWidth="1"/>
    <col min="32" max="32" width="5.75390625" style="2" customWidth="1"/>
    <col min="33" max="33" width="5.625" style="2" customWidth="1"/>
    <col min="34" max="34" width="5.875" style="2" customWidth="1"/>
    <col min="35" max="35" width="5.00390625" style="2" customWidth="1"/>
    <col min="36" max="36" width="4.25390625" style="2" customWidth="1"/>
    <col min="37" max="37" width="5.875" style="2" customWidth="1"/>
    <col min="38" max="38" width="6.625" style="2" customWidth="1"/>
    <col min="39" max="39" width="6.125" style="2" customWidth="1"/>
    <col min="40" max="41" width="6.25390625" style="2" customWidth="1"/>
    <col min="42" max="42" width="5.75390625" style="2" customWidth="1"/>
    <col min="43" max="43" width="5.125" style="2" customWidth="1"/>
    <col min="44" max="44" width="4.625" style="2" customWidth="1"/>
    <col min="45" max="46" width="4.00390625" style="2" customWidth="1"/>
    <col min="47" max="47" width="3.875" style="2" customWidth="1"/>
    <col min="48" max="48" width="4.375" style="2" customWidth="1"/>
    <col min="49" max="50" width="4.875" style="2" customWidth="1"/>
    <col min="51" max="51" width="3.75390625" style="2" customWidth="1"/>
    <col min="52" max="53" width="3.25390625" style="2" customWidth="1"/>
    <col min="54" max="54" width="4.00390625" style="2" customWidth="1"/>
    <col min="55" max="16384" width="3.25390625" style="2" customWidth="1"/>
  </cols>
  <sheetData>
    <row r="1" ht="43.5" customHeight="1"/>
    <row r="2" spans="2:54" ht="30"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5" t="s">
        <v>105</v>
      </c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2:54" ht="20.25" customHeight="1">
      <c r="B3" s="330" t="s">
        <v>14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2:54" ht="30.75">
      <c r="B4" s="327" t="s">
        <v>35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8" t="s">
        <v>15</v>
      </c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2:54" ht="26.25" customHeight="1">
      <c r="B5" s="329" t="s">
        <v>115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</row>
    <row r="6" spans="2:54" s="6" customFormat="1" ht="23.2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49" t="s">
        <v>260</v>
      </c>
      <c r="AP6" s="349"/>
      <c r="AQ6" s="349"/>
      <c r="AR6" s="349"/>
      <c r="AS6" s="349"/>
      <c r="AT6" s="349"/>
      <c r="AU6" s="349"/>
      <c r="AV6" s="349"/>
      <c r="AW6" s="349"/>
      <c r="AX6" s="349"/>
      <c r="AY6" s="349"/>
      <c r="AZ6" s="349"/>
      <c r="BA6" s="349"/>
      <c r="BB6" s="349"/>
    </row>
    <row r="7" spans="2:54" s="6" customFormat="1" ht="22.5" customHeight="1">
      <c r="B7" s="329" t="s">
        <v>215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</row>
    <row r="8" spans="2:54" s="6" customFormat="1" ht="27" customHeight="1"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40" t="s">
        <v>106</v>
      </c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52" t="s">
        <v>259</v>
      </c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7"/>
      <c r="BA8" s="7"/>
      <c r="BB8" s="7"/>
    </row>
    <row r="9" spans="17:55" s="6" customFormat="1" ht="27.75" customHeight="1">
      <c r="Q9" s="336" t="s">
        <v>113</v>
      </c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350" t="s">
        <v>218</v>
      </c>
      <c r="AP9" s="350"/>
      <c r="AQ9" s="350"/>
      <c r="AR9" s="350"/>
      <c r="AS9" s="350"/>
      <c r="AT9" s="350"/>
      <c r="AU9" s="350"/>
      <c r="AV9" s="350"/>
      <c r="AW9" s="350"/>
      <c r="AX9" s="350"/>
      <c r="AY9" s="350"/>
      <c r="AZ9" s="350"/>
      <c r="BA9" s="350"/>
      <c r="BB9" s="350"/>
      <c r="BC9" s="1"/>
    </row>
    <row r="10" spans="17:55" s="6" customFormat="1" ht="27.75" customHeight="1">
      <c r="Q10" s="336" t="s">
        <v>216</v>
      </c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5"/>
      <c r="AN10" s="5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1"/>
    </row>
    <row r="11" spans="17:40" s="6" customFormat="1" ht="27.75" customHeight="1">
      <c r="Q11" s="351" t="s">
        <v>217</v>
      </c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5"/>
    </row>
    <row r="12" spans="17:54" s="6" customFormat="1" ht="26.25">
      <c r="Q12" s="338" t="s">
        <v>114</v>
      </c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42:54" s="6" customFormat="1" ht="18.75"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42:54" s="6" customFormat="1" ht="21" customHeight="1"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</row>
    <row r="15" spans="1:53" s="18" customFormat="1" ht="18.75">
      <c r="A15" s="354" t="s">
        <v>116</v>
      </c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354"/>
      <c r="AY15" s="354"/>
      <c r="AZ15" s="354"/>
      <c r="BA15" s="354"/>
    </row>
    <row r="16" s="16" customFormat="1" ht="11.25" customHeight="1"/>
    <row r="17" spans="1:53" s="16" customFormat="1" ht="18" customHeight="1">
      <c r="A17" s="331" t="s">
        <v>12</v>
      </c>
      <c r="B17" s="332" t="s">
        <v>0</v>
      </c>
      <c r="C17" s="332"/>
      <c r="D17" s="332"/>
      <c r="E17" s="332"/>
      <c r="F17" s="332" t="s">
        <v>1</v>
      </c>
      <c r="G17" s="332"/>
      <c r="H17" s="332"/>
      <c r="I17" s="332"/>
      <c r="J17" s="345" t="s">
        <v>2</v>
      </c>
      <c r="K17" s="346"/>
      <c r="L17" s="346"/>
      <c r="M17" s="346"/>
      <c r="N17" s="346"/>
      <c r="O17" s="347" t="s">
        <v>3</v>
      </c>
      <c r="P17" s="346"/>
      <c r="Q17" s="346"/>
      <c r="R17" s="348"/>
      <c r="S17" s="342" t="s">
        <v>4</v>
      </c>
      <c r="T17" s="355"/>
      <c r="U17" s="355"/>
      <c r="V17" s="355"/>
      <c r="W17" s="344"/>
      <c r="X17" s="332" t="s">
        <v>5</v>
      </c>
      <c r="Y17" s="332"/>
      <c r="Z17" s="332"/>
      <c r="AA17" s="332"/>
      <c r="AB17" s="342" t="s">
        <v>6</v>
      </c>
      <c r="AC17" s="343"/>
      <c r="AD17" s="343"/>
      <c r="AE17" s="344"/>
      <c r="AF17" s="342" t="s">
        <v>7</v>
      </c>
      <c r="AG17" s="343"/>
      <c r="AH17" s="343"/>
      <c r="AI17" s="344"/>
      <c r="AJ17" s="342" t="s">
        <v>8</v>
      </c>
      <c r="AK17" s="343"/>
      <c r="AL17" s="343"/>
      <c r="AM17" s="343"/>
      <c r="AN17" s="344"/>
      <c r="AO17" s="332" t="s">
        <v>9</v>
      </c>
      <c r="AP17" s="332"/>
      <c r="AQ17" s="332"/>
      <c r="AR17" s="332"/>
      <c r="AS17" s="342" t="s">
        <v>10</v>
      </c>
      <c r="AT17" s="355"/>
      <c r="AU17" s="355"/>
      <c r="AV17" s="355"/>
      <c r="AW17" s="344"/>
      <c r="AX17" s="355" t="s">
        <v>11</v>
      </c>
      <c r="AY17" s="343"/>
      <c r="AZ17" s="343"/>
      <c r="BA17" s="344"/>
    </row>
    <row r="18" spans="1:53" s="43" customFormat="1" ht="20.25" customHeight="1">
      <c r="A18" s="331"/>
      <c r="B18" s="42">
        <v>1</v>
      </c>
      <c r="C18" s="42">
        <v>2</v>
      </c>
      <c r="D18" s="42">
        <v>3</v>
      </c>
      <c r="E18" s="42">
        <v>4</v>
      </c>
      <c r="F18" s="42">
        <v>5</v>
      </c>
      <c r="G18" s="42">
        <v>6</v>
      </c>
      <c r="H18" s="42">
        <v>7</v>
      </c>
      <c r="I18" s="42">
        <v>8</v>
      </c>
      <c r="J18" s="42">
        <v>9</v>
      </c>
      <c r="K18" s="42">
        <v>10</v>
      </c>
      <c r="L18" s="42">
        <v>11</v>
      </c>
      <c r="M18" s="42">
        <v>12</v>
      </c>
      <c r="N18" s="42">
        <v>13</v>
      </c>
      <c r="O18" s="42">
        <v>14</v>
      </c>
      <c r="P18" s="42">
        <v>15</v>
      </c>
      <c r="Q18" s="42">
        <v>16</v>
      </c>
      <c r="R18" s="42">
        <v>17</v>
      </c>
      <c r="S18" s="42">
        <v>18</v>
      </c>
      <c r="T18" s="42">
        <v>19</v>
      </c>
      <c r="U18" s="42">
        <v>20</v>
      </c>
      <c r="V18" s="42">
        <v>21</v>
      </c>
      <c r="W18" s="42">
        <v>22</v>
      </c>
      <c r="X18" s="42">
        <v>23</v>
      </c>
      <c r="Y18" s="42">
        <v>24</v>
      </c>
      <c r="Z18" s="42">
        <v>25</v>
      </c>
      <c r="AA18" s="42">
        <v>26</v>
      </c>
      <c r="AB18" s="42">
        <v>27</v>
      </c>
      <c r="AC18" s="42">
        <v>28</v>
      </c>
      <c r="AD18" s="42">
        <v>29</v>
      </c>
      <c r="AE18" s="42">
        <v>30</v>
      </c>
      <c r="AF18" s="42">
        <v>31</v>
      </c>
      <c r="AG18" s="42">
        <v>32</v>
      </c>
      <c r="AH18" s="42">
        <v>33</v>
      </c>
      <c r="AI18" s="42">
        <v>34</v>
      </c>
      <c r="AJ18" s="42">
        <v>35</v>
      </c>
      <c r="AK18" s="42">
        <v>36</v>
      </c>
      <c r="AL18" s="42">
        <v>37</v>
      </c>
      <c r="AM18" s="42">
        <v>38</v>
      </c>
      <c r="AN18" s="42">
        <v>39</v>
      </c>
      <c r="AO18" s="42">
        <v>40</v>
      </c>
      <c r="AP18" s="42">
        <v>41</v>
      </c>
      <c r="AQ18" s="42">
        <v>42</v>
      </c>
      <c r="AR18" s="42">
        <v>43</v>
      </c>
      <c r="AS18" s="42">
        <v>44</v>
      </c>
      <c r="AT18" s="42">
        <v>45</v>
      </c>
      <c r="AU18" s="42">
        <v>46</v>
      </c>
      <c r="AV18" s="42">
        <v>47</v>
      </c>
      <c r="AW18" s="42">
        <v>48</v>
      </c>
      <c r="AX18" s="42">
        <v>49</v>
      </c>
      <c r="AY18" s="42">
        <v>50</v>
      </c>
      <c r="AZ18" s="42">
        <v>51</v>
      </c>
      <c r="BA18" s="42">
        <v>52</v>
      </c>
    </row>
    <row r="19" spans="1:53" s="16" customFormat="1" ht="19.5" customHeight="1">
      <c r="A19" s="44" t="s">
        <v>117</v>
      </c>
      <c r="B19" s="45" t="s">
        <v>49</v>
      </c>
      <c r="C19" s="46"/>
      <c r="D19" s="47"/>
      <c r="E19" s="45"/>
      <c r="F19" s="45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14" t="s">
        <v>16</v>
      </c>
      <c r="R19" s="14" t="s">
        <v>49</v>
      </c>
      <c r="S19" s="14" t="s">
        <v>17</v>
      </c>
      <c r="T19" s="14" t="s">
        <v>17</v>
      </c>
      <c r="U19" s="14"/>
      <c r="V19" s="14"/>
      <c r="W19" s="14"/>
      <c r="X19" s="14"/>
      <c r="Y19" s="14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14"/>
      <c r="AQ19" s="14" t="s">
        <v>16</v>
      </c>
      <c r="AR19" s="14" t="s">
        <v>17</v>
      </c>
      <c r="AS19" s="14" t="s">
        <v>17</v>
      </c>
      <c r="AT19" s="14" t="s">
        <v>17</v>
      </c>
      <c r="AU19" s="14" t="s">
        <v>17</v>
      </c>
      <c r="AV19" s="14" t="s">
        <v>17</v>
      </c>
      <c r="AW19" s="14" t="s">
        <v>17</v>
      </c>
      <c r="AX19" s="14" t="s">
        <v>17</v>
      </c>
      <c r="AY19" s="14" t="s">
        <v>17</v>
      </c>
      <c r="AZ19" s="14" t="s">
        <v>17</v>
      </c>
      <c r="BA19" s="14" t="s">
        <v>17</v>
      </c>
    </row>
    <row r="20" spans="1:53" s="16" customFormat="1" ht="19.5" customHeight="1">
      <c r="A20" s="48" t="s">
        <v>118</v>
      </c>
      <c r="B20" s="45" t="s">
        <v>49</v>
      </c>
      <c r="C20" s="46"/>
      <c r="D20" s="48"/>
      <c r="E20" s="48"/>
      <c r="F20" s="45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14" t="s">
        <v>16</v>
      </c>
      <c r="R20" s="14" t="s">
        <v>49</v>
      </c>
      <c r="S20" s="14" t="s">
        <v>17</v>
      </c>
      <c r="T20" s="14" t="s">
        <v>17</v>
      </c>
      <c r="U20" s="14"/>
      <c r="V20" s="14"/>
      <c r="W20" s="14"/>
      <c r="X20" s="14"/>
      <c r="Y20" s="14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14"/>
      <c r="AQ20" s="14" t="s">
        <v>16</v>
      </c>
      <c r="AR20" s="14" t="s">
        <v>17</v>
      </c>
      <c r="AS20" s="14" t="s">
        <v>17</v>
      </c>
      <c r="AT20" s="14" t="s">
        <v>17</v>
      </c>
      <c r="AU20" s="14" t="s">
        <v>17</v>
      </c>
      <c r="AV20" s="14" t="s">
        <v>17</v>
      </c>
      <c r="AW20" s="14" t="s">
        <v>17</v>
      </c>
      <c r="AX20" s="14" t="s">
        <v>17</v>
      </c>
      <c r="AY20" s="14" t="s">
        <v>17</v>
      </c>
      <c r="AZ20" s="14" t="s">
        <v>17</v>
      </c>
      <c r="BA20" s="14" t="s">
        <v>17</v>
      </c>
    </row>
    <row r="21" spans="1:53" s="16" customFormat="1" ht="19.5" customHeight="1">
      <c r="A21" s="48" t="s">
        <v>119</v>
      </c>
      <c r="B21" s="45" t="s">
        <v>49</v>
      </c>
      <c r="C21" s="46" t="s">
        <v>219</v>
      </c>
      <c r="D21" s="48"/>
      <c r="E21" s="48"/>
      <c r="F21" s="45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14" t="s">
        <v>16</v>
      </c>
      <c r="R21" s="14" t="s">
        <v>97</v>
      </c>
      <c r="S21" s="14" t="s">
        <v>49</v>
      </c>
      <c r="T21" s="14" t="s">
        <v>17</v>
      </c>
      <c r="U21" s="14"/>
      <c r="V21" s="14"/>
      <c r="W21" s="14"/>
      <c r="X21" s="14"/>
      <c r="Y21" s="14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 t="s">
        <v>220</v>
      </c>
      <c r="AQ21" s="14" t="s">
        <v>16</v>
      </c>
      <c r="AR21" s="14" t="s">
        <v>17</v>
      </c>
      <c r="AS21" s="14" t="s">
        <v>17</v>
      </c>
      <c r="AT21" s="14" t="s">
        <v>17</v>
      </c>
      <c r="AU21" s="14" t="s">
        <v>17</v>
      </c>
      <c r="AV21" s="14" t="s">
        <v>17</v>
      </c>
      <c r="AW21" s="14" t="s">
        <v>17</v>
      </c>
      <c r="AX21" s="14" t="s">
        <v>17</v>
      </c>
      <c r="AY21" s="14" t="s">
        <v>17</v>
      </c>
      <c r="AZ21" s="14" t="s">
        <v>17</v>
      </c>
      <c r="BA21" s="14" t="s">
        <v>17</v>
      </c>
    </row>
    <row r="22" spans="1:53" s="16" customFormat="1" ht="19.5" customHeight="1">
      <c r="A22" s="48" t="s">
        <v>120</v>
      </c>
      <c r="B22" s="45" t="s">
        <v>49</v>
      </c>
      <c r="C22" s="46" t="s">
        <v>219</v>
      </c>
      <c r="D22" s="48"/>
      <c r="E22" s="48"/>
      <c r="F22" s="45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14" t="s">
        <v>16</v>
      </c>
      <c r="R22" s="14" t="s">
        <v>97</v>
      </c>
      <c r="S22" s="14" t="s">
        <v>49</v>
      </c>
      <c r="T22" s="14" t="s">
        <v>17</v>
      </c>
      <c r="U22" s="14"/>
      <c r="V22" s="14"/>
      <c r="W22" s="14"/>
      <c r="X22" s="14"/>
      <c r="Y22" s="14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 t="s">
        <v>220</v>
      </c>
      <c r="AQ22" s="14" t="s">
        <v>16</v>
      </c>
      <c r="AR22" s="49" t="s">
        <v>17</v>
      </c>
      <c r="AS22" s="49" t="s">
        <v>17</v>
      </c>
      <c r="AT22" s="14" t="s">
        <v>17</v>
      </c>
      <c r="AU22" s="14" t="s">
        <v>17</v>
      </c>
      <c r="AV22" s="49" t="s">
        <v>17</v>
      </c>
      <c r="AW22" s="49" t="s">
        <v>17</v>
      </c>
      <c r="AX22" s="14" t="s">
        <v>17</v>
      </c>
      <c r="AY22" s="14" t="s">
        <v>17</v>
      </c>
      <c r="AZ22" s="14" t="s">
        <v>17</v>
      </c>
      <c r="BA22" s="14" t="s">
        <v>17</v>
      </c>
    </row>
    <row r="23" spans="1:53" s="16" customFormat="1" ht="19.5" customHeight="1">
      <c r="A23" s="48" t="s">
        <v>121</v>
      </c>
      <c r="B23" s="14" t="s">
        <v>13</v>
      </c>
      <c r="C23" s="50" t="s">
        <v>13</v>
      </c>
      <c r="D23" s="50" t="s">
        <v>13</v>
      </c>
      <c r="E23" s="50" t="s">
        <v>13</v>
      </c>
      <c r="F23" s="50" t="s">
        <v>13</v>
      </c>
      <c r="G23" s="50" t="s">
        <v>13</v>
      </c>
      <c r="H23" s="50" t="s">
        <v>13</v>
      </c>
      <c r="I23" s="50" t="s">
        <v>13</v>
      </c>
      <c r="J23" s="50" t="s">
        <v>13</v>
      </c>
      <c r="K23" s="50" t="s">
        <v>13</v>
      </c>
      <c r="L23" s="50" t="s">
        <v>13</v>
      </c>
      <c r="M23" s="14" t="s">
        <v>13</v>
      </c>
      <c r="N23" s="50" t="s">
        <v>13</v>
      </c>
      <c r="O23" s="50" t="s">
        <v>13</v>
      </c>
      <c r="P23" s="50" t="s">
        <v>104</v>
      </c>
      <c r="Q23" s="50" t="s">
        <v>104</v>
      </c>
      <c r="R23" s="14"/>
      <c r="S23" s="46"/>
      <c r="T23" s="46"/>
      <c r="U23" s="50"/>
      <c r="V23" s="14"/>
      <c r="W23" s="46"/>
      <c r="X23" s="46"/>
      <c r="Y23" s="46"/>
      <c r="Z23" s="46"/>
      <c r="AA23" s="46"/>
      <c r="AB23" s="46"/>
      <c r="AC23" s="14"/>
      <c r="AD23" s="14"/>
      <c r="AE23" s="50"/>
      <c r="AF23" s="50"/>
      <c r="AG23" s="50"/>
      <c r="AH23" s="14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 t="s">
        <v>221</v>
      </c>
      <c r="AT23" s="47" t="s">
        <v>221</v>
      </c>
      <c r="AU23" s="47" t="s">
        <v>221</v>
      </c>
      <c r="AV23" s="47" t="s">
        <v>221</v>
      </c>
      <c r="AW23" s="47" t="s">
        <v>221</v>
      </c>
      <c r="AX23" s="47" t="s">
        <v>221</v>
      </c>
      <c r="AY23" s="47" t="s">
        <v>221</v>
      </c>
      <c r="AZ23" s="47" t="s">
        <v>221</v>
      </c>
      <c r="BA23" s="47" t="s">
        <v>221</v>
      </c>
    </row>
    <row r="24" spans="1:53" s="16" customFormat="1" ht="9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</row>
    <row r="25" spans="1:53" s="15" customFormat="1" ht="15.75">
      <c r="A25" s="356" t="s">
        <v>107</v>
      </c>
      <c r="B25" s="356"/>
      <c r="C25" s="356"/>
      <c r="D25" s="356"/>
      <c r="E25" s="356"/>
      <c r="F25" s="356"/>
      <c r="G25" s="356"/>
      <c r="H25" s="356"/>
      <c r="I25" s="356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/>
      <c r="AR25" s="357"/>
      <c r="AS25" s="357"/>
      <c r="AT25" s="357"/>
      <c r="AU25" s="357"/>
      <c r="AV25" s="358"/>
      <c r="AW25" s="358"/>
      <c r="AX25" s="358"/>
      <c r="AY25" s="358"/>
      <c r="AZ25" s="358"/>
      <c r="BA25" s="16"/>
    </row>
    <row r="26" spans="10:53" s="16" customFormat="1" ht="18.75" customHeight="1">
      <c r="J26" s="17"/>
      <c r="K26" s="17"/>
      <c r="L26" s="17"/>
      <c r="M26" s="17"/>
      <c r="N26" s="17"/>
      <c r="Q26" s="17"/>
      <c r="R26" s="17"/>
      <c r="S26" s="17"/>
      <c r="T26" s="17"/>
      <c r="U26" s="17"/>
      <c r="V26" s="17"/>
      <c r="W26" s="18"/>
      <c r="X26" s="18"/>
      <c r="Y26" s="17"/>
      <c r="Z26" s="17"/>
      <c r="AA26" s="17"/>
      <c r="AB26" s="17"/>
      <c r="AC26" s="17"/>
      <c r="AD26" s="17"/>
      <c r="AE26" s="18"/>
      <c r="AF26" s="18"/>
      <c r="AG26" s="17"/>
      <c r="AH26" s="17"/>
      <c r="AI26" s="17"/>
      <c r="AJ26" s="17"/>
      <c r="AK26" s="18"/>
      <c r="AL26" s="18"/>
      <c r="AM26" s="17"/>
      <c r="AN26" s="17"/>
      <c r="AO26" s="17"/>
      <c r="AP26" s="17"/>
      <c r="AQ26" s="1"/>
      <c r="AR26" s="18"/>
      <c r="AS26" s="19"/>
      <c r="AT26" s="20"/>
      <c r="AU26" s="20"/>
      <c r="AV26" s="20"/>
      <c r="AW26" s="20"/>
      <c r="AX26" s="18"/>
      <c r="AY26" s="21"/>
      <c r="AZ26" s="21"/>
      <c r="BA26" s="21"/>
    </row>
    <row r="27" spans="1:53" s="16" customFormat="1" ht="18.75" customHeight="1">
      <c r="A27" s="22" t="s">
        <v>258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4"/>
      <c r="AX27" s="24"/>
      <c r="AY27" s="24"/>
      <c r="AZ27" s="24"/>
      <c r="BA27" s="18"/>
    </row>
    <row r="28" spans="1:53" s="16" customFormat="1" ht="11.25" customHeigh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18"/>
    </row>
    <row r="29" spans="1:53" s="16" customFormat="1" ht="18.75" customHeight="1">
      <c r="A29" s="359" t="s">
        <v>12</v>
      </c>
      <c r="B29" s="360"/>
      <c r="C29" s="365" t="s">
        <v>122</v>
      </c>
      <c r="D29" s="366"/>
      <c r="E29" s="366"/>
      <c r="F29" s="360"/>
      <c r="G29" s="369" t="s">
        <v>123</v>
      </c>
      <c r="H29" s="366"/>
      <c r="I29" s="366"/>
      <c r="J29" s="468"/>
      <c r="K29" s="468"/>
      <c r="L29" s="468"/>
      <c r="M29" s="469"/>
      <c r="N29" s="369" t="s">
        <v>124</v>
      </c>
      <c r="O29" s="366"/>
      <c r="P29" s="360"/>
      <c r="Q29" s="369" t="s">
        <v>108</v>
      </c>
      <c r="R29" s="370"/>
      <c r="S29" s="371"/>
      <c r="T29" s="369" t="s">
        <v>222</v>
      </c>
      <c r="U29" s="366"/>
      <c r="V29" s="360"/>
      <c r="W29" s="369" t="s">
        <v>109</v>
      </c>
      <c r="X29" s="366"/>
      <c r="Y29" s="360"/>
      <c r="Z29" s="27"/>
      <c r="AA29" s="459" t="s">
        <v>111</v>
      </c>
      <c r="AB29" s="460"/>
      <c r="AC29" s="460"/>
      <c r="AD29" s="460"/>
      <c r="AE29" s="460"/>
      <c r="AF29" s="460"/>
      <c r="AG29" s="461" t="s">
        <v>112</v>
      </c>
      <c r="AH29" s="462"/>
      <c r="AI29" s="462"/>
      <c r="AJ29" s="463"/>
      <c r="AK29" s="365" t="s">
        <v>110</v>
      </c>
      <c r="AL29" s="449"/>
      <c r="AM29" s="450"/>
      <c r="AN29" s="28"/>
      <c r="AO29" s="391"/>
      <c r="AP29" s="392"/>
      <c r="AQ29" s="392"/>
      <c r="AR29" s="392"/>
      <c r="AS29" s="378"/>
      <c r="AT29" s="392"/>
      <c r="AU29" s="392"/>
      <c r="AV29" s="392"/>
      <c r="AW29" s="392"/>
      <c r="AX29" s="378"/>
      <c r="AY29" s="379"/>
      <c r="AZ29" s="379"/>
      <c r="BA29" s="379"/>
    </row>
    <row r="30" spans="1:53" s="16" customFormat="1" ht="18.75" customHeight="1">
      <c r="A30" s="361"/>
      <c r="B30" s="362"/>
      <c r="C30" s="361"/>
      <c r="D30" s="367"/>
      <c r="E30" s="367"/>
      <c r="F30" s="362"/>
      <c r="G30" s="361"/>
      <c r="H30" s="367"/>
      <c r="I30" s="470"/>
      <c r="J30" s="471"/>
      <c r="K30" s="471"/>
      <c r="L30" s="471"/>
      <c r="M30" s="472"/>
      <c r="N30" s="361"/>
      <c r="O30" s="367"/>
      <c r="P30" s="362"/>
      <c r="Q30" s="372"/>
      <c r="R30" s="373"/>
      <c r="S30" s="374"/>
      <c r="T30" s="361"/>
      <c r="U30" s="367"/>
      <c r="V30" s="362"/>
      <c r="W30" s="361"/>
      <c r="X30" s="367"/>
      <c r="Y30" s="362"/>
      <c r="Z30" s="27"/>
      <c r="AA30" s="460"/>
      <c r="AB30" s="460"/>
      <c r="AC30" s="460"/>
      <c r="AD30" s="460"/>
      <c r="AE30" s="460"/>
      <c r="AF30" s="460"/>
      <c r="AG30" s="464"/>
      <c r="AH30" s="464"/>
      <c r="AI30" s="464"/>
      <c r="AJ30" s="465"/>
      <c r="AK30" s="451"/>
      <c r="AL30" s="391"/>
      <c r="AM30" s="452"/>
      <c r="AN30" s="28"/>
      <c r="AO30" s="392"/>
      <c r="AP30" s="392"/>
      <c r="AQ30" s="392"/>
      <c r="AR30" s="392"/>
      <c r="AS30" s="392"/>
      <c r="AT30" s="392"/>
      <c r="AU30" s="392"/>
      <c r="AV30" s="392"/>
      <c r="AW30" s="392"/>
      <c r="AX30" s="379"/>
      <c r="AY30" s="379"/>
      <c r="AZ30" s="379"/>
      <c r="BA30" s="379"/>
    </row>
    <row r="31" spans="1:53" s="16" customFormat="1" ht="26.25" customHeight="1">
      <c r="A31" s="363"/>
      <c r="B31" s="364"/>
      <c r="C31" s="363"/>
      <c r="D31" s="368"/>
      <c r="E31" s="368"/>
      <c r="F31" s="364"/>
      <c r="G31" s="363"/>
      <c r="H31" s="368"/>
      <c r="I31" s="368"/>
      <c r="J31" s="454"/>
      <c r="K31" s="454"/>
      <c r="L31" s="454"/>
      <c r="M31" s="455"/>
      <c r="N31" s="363"/>
      <c r="O31" s="368"/>
      <c r="P31" s="364"/>
      <c r="Q31" s="375"/>
      <c r="R31" s="376"/>
      <c r="S31" s="377"/>
      <c r="T31" s="363"/>
      <c r="U31" s="368"/>
      <c r="V31" s="364"/>
      <c r="W31" s="363"/>
      <c r="X31" s="368"/>
      <c r="Y31" s="364"/>
      <c r="Z31" s="27"/>
      <c r="AA31" s="460"/>
      <c r="AB31" s="460"/>
      <c r="AC31" s="460"/>
      <c r="AD31" s="460"/>
      <c r="AE31" s="460"/>
      <c r="AF31" s="460"/>
      <c r="AG31" s="466"/>
      <c r="AH31" s="466"/>
      <c r="AI31" s="466"/>
      <c r="AJ31" s="467"/>
      <c r="AK31" s="453"/>
      <c r="AL31" s="454"/>
      <c r="AM31" s="455"/>
      <c r="AN31" s="28"/>
      <c r="AO31" s="392"/>
      <c r="AP31" s="392"/>
      <c r="AQ31" s="392"/>
      <c r="AR31" s="392"/>
      <c r="AS31" s="392"/>
      <c r="AT31" s="392"/>
      <c r="AU31" s="392"/>
      <c r="AV31" s="392"/>
      <c r="AW31" s="392"/>
      <c r="AX31" s="379"/>
      <c r="AY31" s="379"/>
      <c r="AZ31" s="379"/>
      <c r="BA31" s="379"/>
    </row>
    <row r="32" spans="1:53" s="16" customFormat="1" ht="31.5" customHeight="1">
      <c r="A32" s="380" t="s">
        <v>117</v>
      </c>
      <c r="B32" s="381"/>
      <c r="C32" s="382">
        <v>36</v>
      </c>
      <c r="D32" s="383"/>
      <c r="E32" s="383"/>
      <c r="F32" s="384"/>
      <c r="G32" s="385">
        <v>4</v>
      </c>
      <c r="H32" s="386"/>
      <c r="I32" s="386"/>
      <c r="J32" s="473"/>
      <c r="K32" s="473"/>
      <c r="L32" s="473"/>
      <c r="M32" s="474"/>
      <c r="N32" s="385"/>
      <c r="O32" s="386"/>
      <c r="P32" s="387"/>
      <c r="Q32" s="388"/>
      <c r="R32" s="389"/>
      <c r="S32" s="390"/>
      <c r="T32" s="385">
        <v>12</v>
      </c>
      <c r="U32" s="393"/>
      <c r="V32" s="394"/>
      <c r="W32" s="385">
        <v>49</v>
      </c>
      <c r="X32" s="393"/>
      <c r="Y32" s="405"/>
      <c r="Z32" s="27"/>
      <c r="AA32" s="458" t="s">
        <v>18</v>
      </c>
      <c r="AB32" s="440"/>
      <c r="AC32" s="440"/>
      <c r="AD32" s="440"/>
      <c r="AE32" s="440"/>
      <c r="AF32" s="441"/>
      <c r="AG32" s="439" t="s">
        <v>223</v>
      </c>
      <c r="AH32" s="440"/>
      <c r="AI32" s="440"/>
      <c r="AJ32" s="441"/>
      <c r="AK32" s="456">
        <v>13</v>
      </c>
      <c r="AL32" s="456"/>
      <c r="AM32" s="456"/>
      <c r="AN32" s="28"/>
      <c r="AO32" s="396"/>
      <c r="AP32" s="397"/>
      <c r="AQ32" s="397"/>
      <c r="AR32" s="397"/>
      <c r="AS32" s="398"/>
      <c r="AT32" s="398"/>
      <c r="AU32" s="398"/>
      <c r="AV32" s="398"/>
      <c r="AW32" s="398"/>
      <c r="AX32" s="399"/>
      <c r="AY32" s="400"/>
      <c r="AZ32" s="400"/>
      <c r="BA32" s="400"/>
    </row>
    <row r="33" spans="1:53" s="16" customFormat="1" ht="18.75" customHeight="1">
      <c r="A33" s="401" t="s">
        <v>118</v>
      </c>
      <c r="B33" s="402"/>
      <c r="C33" s="382">
        <v>36</v>
      </c>
      <c r="D33" s="383"/>
      <c r="E33" s="383"/>
      <c r="F33" s="384"/>
      <c r="G33" s="395">
        <v>4</v>
      </c>
      <c r="H33" s="403"/>
      <c r="I33" s="403"/>
      <c r="J33" s="424"/>
      <c r="K33" s="424"/>
      <c r="L33" s="424"/>
      <c r="M33" s="425"/>
      <c r="N33" s="395"/>
      <c r="O33" s="403"/>
      <c r="P33" s="404"/>
      <c r="Q33" s="388"/>
      <c r="R33" s="389"/>
      <c r="S33" s="390"/>
      <c r="T33" s="395">
        <v>12</v>
      </c>
      <c r="U33" s="334"/>
      <c r="V33" s="335"/>
      <c r="W33" s="395">
        <v>52</v>
      </c>
      <c r="X33" s="334"/>
      <c r="Y33" s="407"/>
      <c r="Z33" s="27"/>
      <c r="AA33" s="442"/>
      <c r="AB33" s="443"/>
      <c r="AC33" s="443"/>
      <c r="AD33" s="443"/>
      <c r="AE33" s="443"/>
      <c r="AF33" s="444"/>
      <c r="AG33" s="442"/>
      <c r="AH33" s="443"/>
      <c r="AI33" s="443"/>
      <c r="AJ33" s="444"/>
      <c r="AK33" s="457"/>
      <c r="AL33" s="457"/>
      <c r="AM33" s="457"/>
      <c r="AN33" s="28"/>
      <c r="AO33" s="261"/>
      <c r="AP33" s="40"/>
      <c r="AQ33" s="40"/>
      <c r="AR33" s="40"/>
      <c r="AS33" s="260"/>
      <c r="AT33" s="40"/>
      <c r="AU33" s="40"/>
      <c r="AV33" s="40"/>
      <c r="AW33" s="40"/>
      <c r="AX33" s="260"/>
      <c r="AY33" s="260"/>
      <c r="AZ33" s="260"/>
      <c r="BA33" s="39"/>
    </row>
    <row r="34" spans="1:53" s="16" customFormat="1" ht="18.75" customHeight="1">
      <c r="A34" s="401" t="s">
        <v>119</v>
      </c>
      <c r="B34" s="402"/>
      <c r="C34" s="382">
        <v>35</v>
      </c>
      <c r="D34" s="383"/>
      <c r="E34" s="383"/>
      <c r="F34" s="384"/>
      <c r="G34" s="395">
        <v>6</v>
      </c>
      <c r="H34" s="403"/>
      <c r="I34" s="403"/>
      <c r="J34" s="424"/>
      <c r="K34" s="424"/>
      <c r="L34" s="424"/>
      <c r="M34" s="425"/>
      <c r="N34" s="395"/>
      <c r="O34" s="403"/>
      <c r="P34" s="404"/>
      <c r="Q34" s="388"/>
      <c r="R34" s="389"/>
      <c r="S34" s="390"/>
      <c r="T34" s="395">
        <v>11</v>
      </c>
      <c r="U34" s="334"/>
      <c r="V34" s="335"/>
      <c r="W34" s="395">
        <v>52</v>
      </c>
      <c r="X34" s="334"/>
      <c r="Y34" s="407"/>
      <c r="Z34" s="27"/>
      <c r="AA34" s="29"/>
      <c r="AB34" s="29"/>
      <c r="AC34" s="29"/>
      <c r="AD34" s="29"/>
      <c r="AE34" s="29"/>
      <c r="AF34" s="29"/>
      <c r="AG34" s="29"/>
      <c r="AH34" s="30"/>
      <c r="AI34" s="30"/>
      <c r="AJ34" s="30"/>
      <c r="AK34" s="31"/>
      <c r="AL34" s="31"/>
      <c r="AM34" s="31"/>
      <c r="AN34" s="28"/>
      <c r="AO34" s="40"/>
      <c r="AP34" s="40"/>
      <c r="AQ34" s="40"/>
      <c r="AR34" s="40"/>
      <c r="AS34" s="40"/>
      <c r="AT34" s="40"/>
      <c r="AU34" s="40"/>
      <c r="AV34" s="40"/>
      <c r="AW34" s="40"/>
      <c r="AX34" s="39"/>
      <c r="AY34" s="39"/>
      <c r="AZ34" s="39"/>
      <c r="BA34" s="39"/>
    </row>
    <row r="35" spans="1:53" s="16" customFormat="1" ht="18.75" customHeight="1">
      <c r="A35" s="401" t="s">
        <v>120</v>
      </c>
      <c r="B35" s="402"/>
      <c r="C35" s="382">
        <v>35</v>
      </c>
      <c r="D35" s="383"/>
      <c r="E35" s="383"/>
      <c r="F35" s="384"/>
      <c r="G35" s="395">
        <v>6</v>
      </c>
      <c r="H35" s="403"/>
      <c r="I35" s="403"/>
      <c r="J35" s="424"/>
      <c r="K35" s="424"/>
      <c r="L35" s="424"/>
      <c r="M35" s="425"/>
      <c r="N35" s="395"/>
      <c r="O35" s="403"/>
      <c r="P35" s="404"/>
      <c r="Q35" s="406"/>
      <c r="R35" s="389"/>
      <c r="S35" s="390"/>
      <c r="T35" s="333" t="s">
        <v>224</v>
      </c>
      <c r="U35" s="334"/>
      <c r="V35" s="335"/>
      <c r="W35" s="410">
        <v>52</v>
      </c>
      <c r="X35" s="334"/>
      <c r="Y35" s="407"/>
      <c r="Z35" s="27"/>
      <c r="AA35" s="411"/>
      <c r="AB35" s="412"/>
      <c r="AC35" s="412"/>
      <c r="AD35" s="412"/>
      <c r="AE35" s="412"/>
      <c r="AF35" s="412"/>
      <c r="AG35" s="412"/>
      <c r="AH35" s="413"/>
      <c r="AI35" s="414"/>
      <c r="AJ35" s="414"/>
      <c r="AK35" s="415"/>
      <c r="AL35" s="416"/>
      <c r="AM35" s="416"/>
      <c r="AN35" s="32"/>
      <c r="AO35" s="40"/>
      <c r="AP35" s="40"/>
      <c r="AQ35" s="40"/>
      <c r="AR35" s="40"/>
      <c r="AS35" s="40"/>
      <c r="AT35" s="40"/>
      <c r="AU35" s="40"/>
      <c r="AV35" s="40"/>
      <c r="AW35" s="40"/>
      <c r="AX35" s="29"/>
      <c r="AY35" s="29"/>
      <c r="AZ35" s="29"/>
      <c r="BA35" s="29"/>
    </row>
    <row r="36" spans="1:53" s="16" customFormat="1" ht="18.75" customHeight="1">
      <c r="A36" s="401" t="s">
        <v>121</v>
      </c>
      <c r="B36" s="402"/>
      <c r="C36" s="385"/>
      <c r="D36" s="417"/>
      <c r="E36" s="417"/>
      <c r="F36" s="381"/>
      <c r="G36" s="395"/>
      <c r="H36" s="403"/>
      <c r="I36" s="403"/>
      <c r="J36" s="424"/>
      <c r="K36" s="424"/>
      <c r="L36" s="424"/>
      <c r="M36" s="425"/>
      <c r="N36" s="395">
        <v>14</v>
      </c>
      <c r="O36" s="403"/>
      <c r="P36" s="404"/>
      <c r="Q36" s="406">
        <v>2</v>
      </c>
      <c r="R36" s="389"/>
      <c r="S36" s="390"/>
      <c r="T36" s="395"/>
      <c r="U36" s="334"/>
      <c r="V36" s="335"/>
      <c r="W36" s="410">
        <v>16</v>
      </c>
      <c r="X36" s="334"/>
      <c r="Y36" s="407"/>
      <c r="Z36" s="27"/>
      <c r="AA36" s="421"/>
      <c r="AB36" s="409"/>
      <c r="AC36" s="409"/>
      <c r="AD36" s="409"/>
      <c r="AE36" s="409"/>
      <c r="AF36" s="409"/>
      <c r="AG36" s="409"/>
      <c r="AH36" s="422"/>
      <c r="AI36" s="422"/>
      <c r="AJ36" s="422"/>
      <c r="AK36" s="415"/>
      <c r="AL36" s="423"/>
      <c r="AM36" s="423"/>
      <c r="AN36" s="33"/>
      <c r="AO36" s="408"/>
      <c r="AP36" s="409"/>
      <c r="AQ36" s="409"/>
      <c r="AR36" s="409"/>
      <c r="AS36" s="426"/>
      <c r="AT36" s="416"/>
      <c r="AU36" s="416"/>
      <c r="AV36" s="416"/>
      <c r="AW36" s="416"/>
      <c r="AX36" s="426"/>
      <c r="AY36" s="426"/>
      <c r="AZ36" s="426"/>
      <c r="BA36" s="427"/>
    </row>
    <row r="37" spans="1:53" s="16" customFormat="1" ht="18.75" customHeight="1">
      <c r="A37" s="428" t="s">
        <v>19</v>
      </c>
      <c r="B37" s="429"/>
      <c r="C37" s="430">
        <v>164</v>
      </c>
      <c r="D37" s="431"/>
      <c r="E37" s="431"/>
      <c r="F37" s="432"/>
      <c r="G37" s="445">
        <v>26</v>
      </c>
      <c r="H37" s="446"/>
      <c r="I37" s="446"/>
      <c r="J37" s="447"/>
      <c r="K37" s="447"/>
      <c r="L37" s="447"/>
      <c r="M37" s="448"/>
      <c r="N37" s="433">
        <v>14</v>
      </c>
      <c r="O37" s="434"/>
      <c r="P37" s="429"/>
      <c r="Q37" s="382">
        <v>2</v>
      </c>
      <c r="R37" s="435"/>
      <c r="S37" s="436"/>
      <c r="T37" s="433">
        <v>47</v>
      </c>
      <c r="U37" s="437"/>
      <c r="V37" s="438"/>
      <c r="W37" s="418">
        <f>SUM(W32:Y36)</f>
        <v>221</v>
      </c>
      <c r="X37" s="419"/>
      <c r="Y37" s="420"/>
      <c r="Z37" s="12"/>
      <c r="AA37" s="12"/>
      <c r="AB37" s="12"/>
      <c r="AC37" s="12"/>
      <c r="AD37" s="12"/>
      <c r="AE37" s="34"/>
      <c r="AF37" s="34"/>
      <c r="AG37" s="12"/>
      <c r="AH37" s="12"/>
      <c r="AI37" s="12"/>
      <c r="AJ37" s="12"/>
      <c r="AK37" s="34"/>
      <c r="AL37" s="34"/>
      <c r="AM37" s="12"/>
      <c r="AN37" s="12"/>
      <c r="AO37" s="12"/>
      <c r="AP37" s="12"/>
      <c r="AQ37" s="29"/>
      <c r="AR37" s="34"/>
      <c r="AS37" s="35"/>
      <c r="AT37" s="35"/>
      <c r="AU37" s="35"/>
      <c r="AV37" s="35"/>
      <c r="AW37" s="35"/>
      <c r="AX37" s="34"/>
      <c r="AY37" s="21"/>
      <c r="AZ37" s="21"/>
      <c r="BA37" s="21"/>
    </row>
  </sheetData>
  <sheetProtection selectLockedCells="1" selectUnlockedCells="1"/>
  <mergeCells count="101">
    <mergeCell ref="G37:M37"/>
    <mergeCell ref="AK29:AM31"/>
    <mergeCell ref="AK32:AM33"/>
    <mergeCell ref="AA32:AF33"/>
    <mergeCell ref="AA29:AF31"/>
    <mergeCell ref="AG29:AJ31"/>
    <mergeCell ref="G29:M31"/>
    <mergeCell ref="G32:M32"/>
    <mergeCell ref="G33:M33"/>
    <mergeCell ref="G34:M34"/>
    <mergeCell ref="G35:M35"/>
    <mergeCell ref="G36:M36"/>
    <mergeCell ref="AS36:AW36"/>
    <mergeCell ref="AX36:BA36"/>
    <mergeCell ref="A37:B37"/>
    <mergeCell ref="C37:F37"/>
    <mergeCell ref="N37:P37"/>
    <mergeCell ref="Q37:S37"/>
    <mergeCell ref="T37:V37"/>
    <mergeCell ref="W37:Y37"/>
    <mergeCell ref="T36:V36"/>
    <mergeCell ref="W36:Y36"/>
    <mergeCell ref="AA36:AG36"/>
    <mergeCell ref="AH36:AJ36"/>
    <mergeCell ref="AK36:AM36"/>
    <mergeCell ref="AO36:AR36"/>
    <mergeCell ref="W35:Y35"/>
    <mergeCell ref="AA35:AG35"/>
    <mergeCell ref="AH35:AJ35"/>
    <mergeCell ref="AK35:AM35"/>
    <mergeCell ref="A36:B36"/>
    <mergeCell ref="C36:F36"/>
    <mergeCell ref="N36:P36"/>
    <mergeCell ref="Q36:S36"/>
    <mergeCell ref="A35:B35"/>
    <mergeCell ref="C35:F35"/>
    <mergeCell ref="N35:P35"/>
    <mergeCell ref="Q35:S35"/>
    <mergeCell ref="W33:Y33"/>
    <mergeCell ref="A34:B34"/>
    <mergeCell ref="C34:F34"/>
    <mergeCell ref="N34:P34"/>
    <mergeCell ref="Q34:S34"/>
    <mergeCell ref="T34:V34"/>
    <mergeCell ref="W34:Y34"/>
    <mergeCell ref="T33:V33"/>
    <mergeCell ref="AO32:AR32"/>
    <mergeCell ref="AS32:AW32"/>
    <mergeCell ref="AX32:BA32"/>
    <mergeCell ref="A33:B33"/>
    <mergeCell ref="C33:F33"/>
    <mergeCell ref="N33:P33"/>
    <mergeCell ref="Q33:S33"/>
    <mergeCell ref="W32:Y32"/>
    <mergeCell ref="AG32:AJ33"/>
    <mergeCell ref="AX29:BA31"/>
    <mergeCell ref="A32:B32"/>
    <mergeCell ref="C32:F32"/>
    <mergeCell ref="N32:P32"/>
    <mergeCell ref="Q32:S32"/>
    <mergeCell ref="T29:V31"/>
    <mergeCell ref="W29:Y31"/>
    <mergeCell ref="AO29:AR31"/>
    <mergeCell ref="AS29:AW31"/>
    <mergeCell ref="T32:V32"/>
    <mergeCell ref="AO17:AR17"/>
    <mergeCell ref="AS17:AW17"/>
    <mergeCell ref="AX17:BA17"/>
    <mergeCell ref="A25:AZ25"/>
    <mergeCell ref="A29:B31"/>
    <mergeCell ref="C29:F31"/>
    <mergeCell ref="N29:P31"/>
    <mergeCell ref="Q29:S31"/>
    <mergeCell ref="S17:W17"/>
    <mergeCell ref="X17:AA17"/>
    <mergeCell ref="AB17:AE17"/>
    <mergeCell ref="AF17:AI17"/>
    <mergeCell ref="AJ17:AN17"/>
    <mergeCell ref="J17:N17"/>
    <mergeCell ref="O17:R17"/>
    <mergeCell ref="AO6:BB6"/>
    <mergeCell ref="AO9:BB10"/>
    <mergeCell ref="Q11:AM11"/>
    <mergeCell ref="AO8:AY8"/>
    <mergeCell ref="A15:BA15"/>
    <mergeCell ref="A17:A18"/>
    <mergeCell ref="B17:E17"/>
    <mergeCell ref="F17:I17"/>
    <mergeCell ref="B7:P7"/>
    <mergeCell ref="T35:V35"/>
    <mergeCell ref="Q9:AB9"/>
    <mergeCell ref="Q12:AN12"/>
    <mergeCell ref="Q10:AL10"/>
    <mergeCell ref="B8:P8"/>
    <mergeCell ref="Q8:AN8"/>
    <mergeCell ref="Q2:AO2"/>
    <mergeCell ref="B2:P2"/>
    <mergeCell ref="B4:P4"/>
    <mergeCell ref="Q4:AO4"/>
    <mergeCell ref="B5:P5"/>
    <mergeCell ref="B3:P3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14"/>
  <sheetViews>
    <sheetView tabSelected="1" view="pageBreakPreview" zoomScale="75" zoomScaleNormal="50" zoomScaleSheetLayoutView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Z100" sqref="Z100:AA100"/>
    </sheetView>
  </sheetViews>
  <sheetFormatPr defaultColWidth="9.00390625" defaultRowHeight="12.75"/>
  <cols>
    <col min="1" max="1" width="11.00390625" style="238" customWidth="1"/>
    <col min="2" max="2" width="45.375" style="251" customWidth="1"/>
    <col min="3" max="3" width="5.00390625" style="252" customWidth="1"/>
    <col min="4" max="5" width="6.25390625" style="252" customWidth="1"/>
    <col min="6" max="6" width="4.00390625" style="252" customWidth="1"/>
    <col min="7" max="7" width="7.75390625" style="253" customWidth="1"/>
    <col min="8" max="8" width="8.625" style="246" customWidth="1"/>
    <col min="9" max="9" width="11.875" style="246" customWidth="1"/>
    <col min="10" max="10" width="7.625" style="246" customWidth="1"/>
    <col min="11" max="11" width="7.00390625" style="246" customWidth="1"/>
    <col min="12" max="12" width="9.125" style="246" customWidth="1"/>
    <col min="13" max="13" width="7.875" style="246" customWidth="1"/>
    <col min="14" max="14" width="8.375" style="246" customWidth="1"/>
    <col min="15" max="15" width="5.125" style="246" customWidth="1"/>
    <col min="16" max="17" width="6.25390625" style="246" customWidth="1"/>
    <col min="18" max="18" width="5.125" style="246" customWidth="1"/>
    <col min="19" max="19" width="8.00390625" style="246" customWidth="1"/>
    <col min="20" max="20" width="7.25390625" style="246" customWidth="1"/>
    <col min="21" max="21" width="5.125" style="246" customWidth="1"/>
    <col min="22" max="22" width="7.00390625" style="246" customWidth="1"/>
    <col min="23" max="23" width="6.875" style="246" customWidth="1"/>
    <col min="24" max="24" width="6.00390625" style="246" customWidth="1"/>
    <col min="25" max="25" width="6.75390625" style="246" customWidth="1"/>
    <col min="26" max="26" width="5.375" style="246" customWidth="1"/>
    <col min="27" max="27" width="5.25390625" style="246" customWidth="1"/>
    <col min="28" max="30" width="9.125" style="245" customWidth="1"/>
    <col min="31" max="16384" width="9.125" style="246" customWidth="1"/>
  </cols>
  <sheetData>
    <row r="1" spans="1:30" s="53" customFormat="1" ht="19.5" thickBot="1">
      <c r="A1" s="556"/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1"/>
      <c r="Z1" s="51"/>
      <c r="AA1" s="51"/>
      <c r="AB1" s="52"/>
      <c r="AC1" s="52"/>
      <c r="AD1" s="52"/>
    </row>
    <row r="2" spans="1:31" s="53" customFormat="1" ht="18.75" customHeight="1">
      <c r="A2" s="487" t="s">
        <v>20</v>
      </c>
      <c r="B2" s="485" t="s">
        <v>27</v>
      </c>
      <c r="C2" s="525" t="s">
        <v>75</v>
      </c>
      <c r="D2" s="526"/>
      <c r="E2" s="516" t="s">
        <v>125</v>
      </c>
      <c r="F2" s="523" t="s">
        <v>50</v>
      </c>
      <c r="G2" s="560" t="s">
        <v>59</v>
      </c>
      <c r="H2" s="547" t="s">
        <v>21</v>
      </c>
      <c r="I2" s="547"/>
      <c r="J2" s="547"/>
      <c r="K2" s="547"/>
      <c r="L2" s="547"/>
      <c r="M2" s="548"/>
      <c r="N2" s="543" t="s">
        <v>140</v>
      </c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"/>
      <c r="AD2" s="54"/>
      <c r="AE2" s="55"/>
    </row>
    <row r="3" spans="1:31" s="53" customFormat="1" ht="25.5" customHeight="1">
      <c r="A3" s="488"/>
      <c r="B3" s="486"/>
      <c r="C3" s="527"/>
      <c r="D3" s="528"/>
      <c r="E3" s="517"/>
      <c r="F3" s="524"/>
      <c r="G3" s="561"/>
      <c r="H3" s="518" t="s">
        <v>22</v>
      </c>
      <c r="I3" s="557" t="s">
        <v>23</v>
      </c>
      <c r="J3" s="558"/>
      <c r="K3" s="558"/>
      <c r="L3" s="558"/>
      <c r="M3" s="489" t="s">
        <v>24</v>
      </c>
      <c r="N3" s="545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6"/>
      <c r="AD3" s="56"/>
      <c r="AE3" s="57"/>
    </row>
    <row r="4" spans="1:30" s="53" customFormat="1" ht="18.75" customHeight="1">
      <c r="A4" s="488"/>
      <c r="B4" s="486"/>
      <c r="C4" s="522" t="s">
        <v>25</v>
      </c>
      <c r="D4" s="529" t="s">
        <v>26</v>
      </c>
      <c r="E4" s="517"/>
      <c r="F4" s="524"/>
      <c r="G4" s="561"/>
      <c r="H4" s="519"/>
      <c r="I4" s="518" t="s">
        <v>57</v>
      </c>
      <c r="J4" s="518" t="s">
        <v>99</v>
      </c>
      <c r="K4" s="520" t="s">
        <v>100</v>
      </c>
      <c r="L4" s="520" t="s">
        <v>64</v>
      </c>
      <c r="M4" s="490"/>
      <c r="N4" s="559" t="s">
        <v>129</v>
      </c>
      <c r="O4" s="475"/>
      <c r="P4" s="475"/>
      <c r="Q4" s="475" t="s">
        <v>130</v>
      </c>
      <c r="R4" s="475"/>
      <c r="S4" s="475"/>
      <c r="T4" s="475" t="s">
        <v>131</v>
      </c>
      <c r="U4" s="475"/>
      <c r="V4" s="475"/>
      <c r="W4" s="475" t="s">
        <v>132</v>
      </c>
      <c r="X4" s="475"/>
      <c r="Y4" s="475"/>
      <c r="Z4" s="475" t="s">
        <v>133</v>
      </c>
      <c r="AA4" s="475"/>
      <c r="AB4" s="476"/>
      <c r="AC4" s="52"/>
      <c r="AD4" s="52"/>
    </row>
    <row r="5" spans="1:30" s="53" customFormat="1" ht="25.5" customHeight="1">
      <c r="A5" s="488"/>
      <c r="B5" s="486"/>
      <c r="C5" s="517"/>
      <c r="D5" s="529"/>
      <c r="E5" s="517"/>
      <c r="F5" s="524"/>
      <c r="G5" s="561"/>
      <c r="H5" s="519"/>
      <c r="I5" s="519"/>
      <c r="J5" s="519"/>
      <c r="K5" s="521"/>
      <c r="L5" s="521"/>
      <c r="M5" s="490"/>
      <c r="N5" s="562" t="s">
        <v>139</v>
      </c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  <c r="Z5" s="563"/>
      <c r="AA5" s="563"/>
      <c r="AB5" s="564"/>
      <c r="AC5" s="52"/>
      <c r="AD5" s="52"/>
    </row>
    <row r="6" spans="1:30" s="53" customFormat="1" ht="18.75" customHeight="1" thickBot="1">
      <c r="A6" s="488"/>
      <c r="B6" s="486"/>
      <c r="C6" s="517"/>
      <c r="D6" s="529"/>
      <c r="E6" s="517"/>
      <c r="F6" s="524"/>
      <c r="G6" s="561"/>
      <c r="H6" s="519"/>
      <c r="I6" s="519"/>
      <c r="J6" s="519"/>
      <c r="K6" s="521"/>
      <c r="L6" s="521"/>
      <c r="M6" s="490"/>
      <c r="N6" s="58">
        <v>1</v>
      </c>
      <c r="O6" s="59">
        <v>2</v>
      </c>
      <c r="P6" s="59">
        <v>3</v>
      </c>
      <c r="Q6" s="59">
        <v>4</v>
      </c>
      <c r="R6" s="59">
        <v>5</v>
      </c>
      <c r="S6" s="59">
        <v>6</v>
      </c>
      <c r="T6" s="59">
        <v>7</v>
      </c>
      <c r="U6" s="59">
        <v>8</v>
      </c>
      <c r="V6" s="59">
        <v>9</v>
      </c>
      <c r="W6" s="59">
        <v>10</v>
      </c>
      <c r="X6" s="59">
        <v>11</v>
      </c>
      <c r="Y6" s="59">
        <v>12</v>
      </c>
      <c r="Z6" s="59">
        <v>13</v>
      </c>
      <c r="AA6" s="59">
        <v>14</v>
      </c>
      <c r="AB6" s="60">
        <v>15</v>
      </c>
      <c r="AC6" s="52"/>
      <c r="AD6" s="52"/>
    </row>
    <row r="7" spans="1:30" s="71" customFormat="1" ht="19.5" thickBot="1">
      <c r="A7" s="61">
        <v>1</v>
      </c>
      <c r="B7" s="62">
        <v>2</v>
      </c>
      <c r="C7" s="63">
        <v>3</v>
      </c>
      <c r="D7" s="63">
        <v>4</v>
      </c>
      <c r="E7" s="63">
        <v>5</v>
      </c>
      <c r="F7" s="63">
        <v>6</v>
      </c>
      <c r="G7" s="64">
        <v>7</v>
      </c>
      <c r="H7" s="65">
        <v>8</v>
      </c>
      <c r="I7" s="65">
        <v>9</v>
      </c>
      <c r="J7" s="65">
        <v>10</v>
      </c>
      <c r="K7" s="65">
        <v>11</v>
      </c>
      <c r="L7" s="65">
        <v>12</v>
      </c>
      <c r="M7" s="66">
        <v>13</v>
      </c>
      <c r="N7" s="67">
        <v>14</v>
      </c>
      <c r="O7" s="68">
        <v>15</v>
      </c>
      <c r="P7" s="68">
        <v>16</v>
      </c>
      <c r="Q7" s="68">
        <v>17</v>
      </c>
      <c r="R7" s="68">
        <v>18</v>
      </c>
      <c r="S7" s="68">
        <v>19</v>
      </c>
      <c r="T7" s="68">
        <v>20</v>
      </c>
      <c r="U7" s="68">
        <v>21</v>
      </c>
      <c r="V7" s="68">
        <v>22</v>
      </c>
      <c r="W7" s="68">
        <v>23</v>
      </c>
      <c r="X7" s="68">
        <v>24</v>
      </c>
      <c r="Y7" s="68">
        <v>25</v>
      </c>
      <c r="Z7" s="68">
        <v>26</v>
      </c>
      <c r="AA7" s="68">
        <v>27</v>
      </c>
      <c r="AB7" s="69">
        <v>28</v>
      </c>
      <c r="AC7" s="70"/>
      <c r="AD7" s="70"/>
    </row>
    <row r="8" spans="1:30" s="53" customFormat="1" ht="19.5" thickBot="1">
      <c r="A8" s="491" t="s">
        <v>79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3"/>
      <c r="AC8" s="52"/>
      <c r="AD8" s="52"/>
    </row>
    <row r="9" spans="1:30" s="53" customFormat="1" ht="19.5" thickBot="1">
      <c r="A9" s="491" t="s">
        <v>143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3"/>
      <c r="AC9" s="52"/>
      <c r="AD9" s="52"/>
    </row>
    <row r="10" spans="1:30" s="53" customFormat="1" ht="19.5" thickBot="1">
      <c r="A10" s="494" t="s">
        <v>144</v>
      </c>
      <c r="B10" s="495"/>
      <c r="C10" s="495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5"/>
      <c r="O10" s="495"/>
      <c r="P10" s="495"/>
      <c r="Q10" s="495"/>
      <c r="R10" s="495"/>
      <c r="S10" s="495"/>
      <c r="T10" s="495"/>
      <c r="U10" s="495"/>
      <c r="V10" s="495"/>
      <c r="W10" s="495"/>
      <c r="X10" s="495"/>
      <c r="Y10" s="495"/>
      <c r="Z10" s="495"/>
      <c r="AA10" s="495"/>
      <c r="AB10" s="496"/>
      <c r="AC10" s="52"/>
      <c r="AD10" s="52"/>
    </row>
    <row r="11" spans="1:30" s="81" customFormat="1" ht="31.5">
      <c r="A11" s="262" t="s">
        <v>134</v>
      </c>
      <c r="B11" s="263" t="s">
        <v>43</v>
      </c>
      <c r="C11" s="264"/>
      <c r="D11" s="265"/>
      <c r="E11" s="265"/>
      <c r="F11" s="265"/>
      <c r="G11" s="266">
        <f>G12+G13</f>
        <v>5</v>
      </c>
      <c r="H11" s="266">
        <f>H12+H13</f>
        <v>150</v>
      </c>
      <c r="I11" s="267">
        <f>I12+I13</f>
        <v>8</v>
      </c>
      <c r="J11" s="267">
        <f>J12+J13</f>
        <v>8</v>
      </c>
      <c r="K11" s="267"/>
      <c r="L11" s="267"/>
      <c r="M11" s="267">
        <f>M12+M13</f>
        <v>142</v>
      </c>
      <c r="N11" s="72"/>
      <c r="O11" s="76"/>
      <c r="P11" s="77"/>
      <c r="Q11" s="72"/>
      <c r="R11" s="76"/>
      <c r="S11" s="76"/>
      <c r="T11" s="72"/>
      <c r="U11" s="76"/>
      <c r="V11" s="78"/>
      <c r="W11" s="72"/>
      <c r="X11" s="72"/>
      <c r="Y11" s="79"/>
      <c r="Z11" s="72"/>
      <c r="AA11" s="79"/>
      <c r="AB11" s="79"/>
      <c r="AC11" s="80"/>
      <c r="AD11" s="80"/>
    </row>
    <row r="12" spans="1:30" s="96" customFormat="1" ht="31.5">
      <c r="A12" s="268" t="s">
        <v>141</v>
      </c>
      <c r="B12" s="269" t="s">
        <v>43</v>
      </c>
      <c r="C12" s="270"/>
      <c r="D12" s="271">
        <v>1</v>
      </c>
      <c r="E12" s="271"/>
      <c r="F12" s="271"/>
      <c r="G12" s="272">
        <v>2</v>
      </c>
      <c r="H12" s="273">
        <f aca="true" t="shared" si="0" ref="H12:H17">G12*30</f>
        <v>60</v>
      </c>
      <c r="I12" s="273">
        <f aca="true" t="shared" si="1" ref="I12:I17">SUM(J12:L12)</f>
        <v>4</v>
      </c>
      <c r="J12" s="274">
        <v>4</v>
      </c>
      <c r="K12" s="274"/>
      <c r="L12" s="274"/>
      <c r="M12" s="275">
        <f aca="true" t="shared" si="2" ref="M12:M17">H12-I12</f>
        <v>56</v>
      </c>
      <c r="N12" s="82" t="s">
        <v>127</v>
      </c>
      <c r="O12" s="90"/>
      <c r="P12" s="91"/>
      <c r="Q12" s="82"/>
      <c r="R12" s="90"/>
      <c r="S12" s="90"/>
      <c r="T12" s="82"/>
      <c r="U12" s="90"/>
      <c r="V12" s="92"/>
      <c r="W12" s="82"/>
      <c r="X12" s="93"/>
      <c r="Y12" s="94"/>
      <c r="Z12" s="93"/>
      <c r="AA12" s="94"/>
      <c r="AB12" s="94"/>
      <c r="AC12" s="95"/>
      <c r="AD12" s="95"/>
    </row>
    <row r="13" spans="1:30" s="96" customFormat="1" ht="31.5">
      <c r="A13" s="268" t="s">
        <v>142</v>
      </c>
      <c r="B13" s="97" t="s">
        <v>43</v>
      </c>
      <c r="C13" s="98">
        <v>3</v>
      </c>
      <c r="D13" s="99"/>
      <c r="E13" s="99"/>
      <c r="F13" s="99"/>
      <c r="G13" s="276">
        <v>3</v>
      </c>
      <c r="H13" s="273">
        <f t="shared" si="0"/>
        <v>90</v>
      </c>
      <c r="I13" s="277">
        <f t="shared" si="1"/>
        <v>4</v>
      </c>
      <c r="J13" s="100">
        <v>4</v>
      </c>
      <c r="K13" s="100"/>
      <c r="L13" s="100"/>
      <c r="M13" s="89">
        <f t="shared" si="2"/>
        <v>86</v>
      </c>
      <c r="N13" s="93"/>
      <c r="O13" s="101"/>
      <c r="P13" s="91" t="s">
        <v>127</v>
      </c>
      <c r="Q13" s="82"/>
      <c r="R13" s="90"/>
      <c r="S13" s="90"/>
      <c r="T13" s="82"/>
      <c r="U13" s="90"/>
      <c r="V13" s="92"/>
      <c r="W13" s="82"/>
      <c r="X13" s="93"/>
      <c r="Y13" s="94"/>
      <c r="Z13" s="93"/>
      <c r="AA13" s="94"/>
      <c r="AB13" s="94"/>
      <c r="AC13" s="95"/>
      <c r="AD13" s="95"/>
    </row>
    <row r="14" spans="1:30" s="81" customFormat="1" ht="18.75">
      <c r="A14" s="268" t="s">
        <v>135</v>
      </c>
      <c r="B14" s="97" t="s">
        <v>225</v>
      </c>
      <c r="C14" s="98">
        <v>4</v>
      </c>
      <c r="D14" s="99"/>
      <c r="E14" s="99"/>
      <c r="F14" s="99"/>
      <c r="G14" s="276">
        <v>4.5</v>
      </c>
      <c r="H14" s="273">
        <f t="shared" si="0"/>
        <v>135</v>
      </c>
      <c r="I14" s="277">
        <f t="shared" si="1"/>
        <v>4</v>
      </c>
      <c r="J14" s="100">
        <v>4</v>
      </c>
      <c r="K14" s="100"/>
      <c r="L14" s="100"/>
      <c r="M14" s="89">
        <f t="shared" si="2"/>
        <v>131</v>
      </c>
      <c r="N14" s="38"/>
      <c r="O14" s="106"/>
      <c r="P14" s="107"/>
      <c r="Q14" s="38" t="s">
        <v>127</v>
      </c>
      <c r="R14" s="106"/>
      <c r="S14" s="106"/>
      <c r="T14" s="38"/>
      <c r="U14" s="106"/>
      <c r="V14" s="108"/>
      <c r="W14" s="38"/>
      <c r="X14" s="38"/>
      <c r="Y14" s="109"/>
      <c r="Z14" s="38"/>
      <c r="AA14" s="109"/>
      <c r="AB14" s="109"/>
      <c r="AC14" s="80"/>
      <c r="AD14" s="80"/>
    </row>
    <row r="15" spans="1:30" s="81" customFormat="1" ht="18.75">
      <c r="A15" s="268" t="s">
        <v>136</v>
      </c>
      <c r="B15" s="97" t="s">
        <v>76</v>
      </c>
      <c r="C15" s="98">
        <v>4</v>
      </c>
      <c r="D15" s="99"/>
      <c r="E15" s="99"/>
      <c r="F15" s="99"/>
      <c r="G15" s="276">
        <v>3</v>
      </c>
      <c r="H15" s="273">
        <f t="shared" si="0"/>
        <v>90</v>
      </c>
      <c r="I15" s="277">
        <f t="shared" si="1"/>
        <v>4</v>
      </c>
      <c r="J15" s="100">
        <v>4</v>
      </c>
      <c r="K15" s="100"/>
      <c r="L15" s="100"/>
      <c r="M15" s="89">
        <f t="shared" si="2"/>
        <v>86</v>
      </c>
      <c r="N15" s="38"/>
      <c r="O15" s="106"/>
      <c r="P15" s="107"/>
      <c r="Q15" s="38" t="s">
        <v>127</v>
      </c>
      <c r="R15" s="106"/>
      <c r="S15" s="106"/>
      <c r="T15" s="38"/>
      <c r="U15" s="106"/>
      <c r="V15" s="108"/>
      <c r="W15" s="38"/>
      <c r="X15" s="38"/>
      <c r="Y15" s="109"/>
      <c r="Z15" s="38"/>
      <c r="AA15" s="109"/>
      <c r="AB15" s="109"/>
      <c r="AC15" s="80"/>
      <c r="AD15" s="80"/>
    </row>
    <row r="16" spans="1:30" s="81" customFormat="1" ht="31.5">
      <c r="A16" s="268" t="s">
        <v>137</v>
      </c>
      <c r="B16" s="97" t="s">
        <v>42</v>
      </c>
      <c r="C16" s="284">
        <v>6</v>
      </c>
      <c r="D16" s="99"/>
      <c r="E16" s="99"/>
      <c r="F16" s="99"/>
      <c r="G16" s="276">
        <v>3</v>
      </c>
      <c r="H16" s="273">
        <f t="shared" si="0"/>
        <v>90</v>
      </c>
      <c r="I16" s="277">
        <f t="shared" si="1"/>
        <v>4</v>
      </c>
      <c r="J16" s="100">
        <v>4</v>
      </c>
      <c r="K16" s="100"/>
      <c r="L16" s="100"/>
      <c r="M16" s="89">
        <f t="shared" si="2"/>
        <v>86</v>
      </c>
      <c r="N16" s="38"/>
      <c r="O16" s="106"/>
      <c r="P16" s="107"/>
      <c r="Q16" s="38"/>
      <c r="R16" s="106"/>
      <c r="S16" s="106" t="s">
        <v>127</v>
      </c>
      <c r="T16" s="38"/>
      <c r="U16" s="106"/>
      <c r="V16" s="108"/>
      <c r="W16" s="38"/>
      <c r="X16" s="38"/>
      <c r="Y16" s="109"/>
      <c r="Z16" s="38"/>
      <c r="AA16" s="109"/>
      <c r="AB16" s="109"/>
      <c r="AC16" s="80"/>
      <c r="AD16" s="80"/>
    </row>
    <row r="17" spans="1:30" s="81" customFormat="1" ht="19.5" thickBot="1">
      <c r="A17" s="278" t="s">
        <v>138</v>
      </c>
      <c r="B17" s="279" t="s">
        <v>60</v>
      </c>
      <c r="C17" s="98">
        <v>6</v>
      </c>
      <c r="D17" s="99"/>
      <c r="E17" s="99"/>
      <c r="F17" s="99"/>
      <c r="G17" s="276">
        <v>4.5</v>
      </c>
      <c r="H17" s="273">
        <f t="shared" si="0"/>
        <v>135</v>
      </c>
      <c r="I17" s="277">
        <f t="shared" si="1"/>
        <v>4</v>
      </c>
      <c r="J17" s="100">
        <v>4</v>
      </c>
      <c r="K17" s="100"/>
      <c r="L17" s="100"/>
      <c r="M17" s="89">
        <f t="shared" si="2"/>
        <v>131</v>
      </c>
      <c r="N17" s="111"/>
      <c r="O17" s="112"/>
      <c r="P17" s="113"/>
      <c r="Q17" s="111"/>
      <c r="R17" s="112"/>
      <c r="S17" s="112" t="s">
        <v>127</v>
      </c>
      <c r="T17" s="111"/>
      <c r="U17" s="112"/>
      <c r="V17" s="114"/>
      <c r="W17" s="111"/>
      <c r="X17" s="111"/>
      <c r="Y17" s="115"/>
      <c r="Z17" s="111"/>
      <c r="AA17" s="115"/>
      <c r="AB17" s="115"/>
      <c r="AC17" s="80"/>
      <c r="AD17" s="80"/>
    </row>
    <row r="18" spans="1:30" s="256" customFormat="1" ht="19.5" thickBot="1">
      <c r="A18" s="552" t="s">
        <v>226</v>
      </c>
      <c r="B18" s="484"/>
      <c r="C18" s="280"/>
      <c r="D18" s="281"/>
      <c r="E18" s="282"/>
      <c r="F18" s="282"/>
      <c r="G18" s="283">
        <f>SUM(G12:G17)</f>
        <v>20</v>
      </c>
      <c r="H18" s="283">
        <f aca="true" t="shared" si="3" ref="H18:M18">SUM(H12:H17)</f>
        <v>600</v>
      </c>
      <c r="I18" s="283">
        <f>SUM(I12:I17)</f>
        <v>24</v>
      </c>
      <c r="J18" s="283">
        <f t="shared" si="3"/>
        <v>24</v>
      </c>
      <c r="K18" s="283"/>
      <c r="L18" s="283"/>
      <c r="M18" s="283">
        <f t="shared" si="3"/>
        <v>576</v>
      </c>
      <c r="N18" s="254" t="s">
        <v>127</v>
      </c>
      <c r="O18" s="254">
        <f aca="true" t="shared" si="4" ref="O18:AA18">SUM(O12:O17)</f>
        <v>0</v>
      </c>
      <c r="P18" s="254" t="s">
        <v>127</v>
      </c>
      <c r="Q18" s="254" t="s">
        <v>227</v>
      </c>
      <c r="R18" s="254">
        <f t="shared" si="4"/>
        <v>0</v>
      </c>
      <c r="S18" s="254" t="s">
        <v>227</v>
      </c>
      <c r="T18" s="254">
        <f t="shared" si="4"/>
        <v>0</v>
      </c>
      <c r="U18" s="254">
        <f t="shared" si="4"/>
        <v>0</v>
      </c>
      <c r="V18" s="254">
        <f t="shared" si="4"/>
        <v>0</v>
      </c>
      <c r="W18" s="254">
        <f t="shared" si="4"/>
        <v>0</v>
      </c>
      <c r="X18" s="254">
        <f t="shared" si="4"/>
        <v>0</v>
      </c>
      <c r="Y18" s="254">
        <f t="shared" si="4"/>
        <v>0</v>
      </c>
      <c r="Z18" s="254">
        <f t="shared" si="4"/>
        <v>0</v>
      </c>
      <c r="AA18" s="254">
        <f t="shared" si="4"/>
        <v>0</v>
      </c>
      <c r="AB18" s="254"/>
      <c r="AC18" s="255"/>
      <c r="AD18" s="255"/>
    </row>
    <row r="19" spans="1:30" s="53" customFormat="1" ht="19.5" thickBot="1">
      <c r="A19" s="494" t="s">
        <v>145</v>
      </c>
      <c r="B19" s="495"/>
      <c r="C19" s="495"/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500"/>
      <c r="Y19" s="500"/>
      <c r="Z19" s="500"/>
      <c r="AA19" s="501"/>
      <c r="AB19" s="52"/>
      <c r="AC19" s="52"/>
      <c r="AD19" s="52"/>
    </row>
    <row r="20" spans="1:30" s="127" customFormat="1" ht="18.75" customHeight="1">
      <c r="A20" s="285" t="s">
        <v>146</v>
      </c>
      <c r="B20" s="286" t="s">
        <v>85</v>
      </c>
      <c r="C20" s="287"/>
      <c r="D20" s="288"/>
      <c r="E20" s="288"/>
      <c r="F20" s="288"/>
      <c r="G20" s="289">
        <f>SUM(G21:G22)</f>
        <v>7</v>
      </c>
      <c r="H20" s="289">
        <f>SUM(H21:H22)</f>
        <v>210</v>
      </c>
      <c r="I20" s="290">
        <f>SUM(I21:I22)</f>
        <v>8</v>
      </c>
      <c r="J20" s="290">
        <f>SUM(J21:J22)</f>
        <v>8</v>
      </c>
      <c r="K20" s="290"/>
      <c r="L20" s="290">
        <f>SUM(L21:L22)</f>
        <v>0</v>
      </c>
      <c r="M20" s="290">
        <f>SUM(M21:M22)</f>
        <v>202</v>
      </c>
      <c r="N20" s="120"/>
      <c r="O20" s="121"/>
      <c r="P20" s="121"/>
      <c r="Q20" s="120"/>
      <c r="R20" s="121"/>
      <c r="S20" s="122"/>
      <c r="T20" s="120"/>
      <c r="U20" s="121"/>
      <c r="V20" s="122"/>
      <c r="W20" s="120"/>
      <c r="X20" s="123"/>
      <c r="Y20" s="124"/>
      <c r="Z20" s="125"/>
      <c r="AA20" s="124"/>
      <c r="AB20" s="126"/>
      <c r="AC20" s="126"/>
      <c r="AD20" s="126"/>
    </row>
    <row r="21" spans="1:30" s="134" customFormat="1" ht="31.5">
      <c r="A21" s="291" t="s">
        <v>147</v>
      </c>
      <c r="B21" s="97" t="s">
        <v>86</v>
      </c>
      <c r="C21" s="292"/>
      <c r="D21" s="293">
        <v>3</v>
      </c>
      <c r="E21" s="294"/>
      <c r="F21" s="294"/>
      <c r="G21" s="295">
        <v>3.5</v>
      </c>
      <c r="H21" s="296">
        <f>G21*30</f>
        <v>105</v>
      </c>
      <c r="I21" s="297">
        <f>SUM(J21:L21)</f>
        <v>4</v>
      </c>
      <c r="J21" s="293">
        <v>4</v>
      </c>
      <c r="K21" s="293"/>
      <c r="L21" s="99"/>
      <c r="M21" s="298">
        <f aca="true" t="shared" si="5" ref="M21:M34">H21-I21</f>
        <v>101</v>
      </c>
      <c r="N21" s="93"/>
      <c r="O21" s="101"/>
      <c r="P21" s="101" t="s">
        <v>127</v>
      </c>
      <c r="Q21" s="93"/>
      <c r="R21" s="101"/>
      <c r="S21" s="131"/>
      <c r="T21" s="93"/>
      <c r="U21" s="101"/>
      <c r="V21" s="131"/>
      <c r="W21" s="93"/>
      <c r="X21" s="132"/>
      <c r="Y21" s="94"/>
      <c r="Z21" s="93"/>
      <c r="AA21" s="94"/>
      <c r="AB21" s="94"/>
      <c r="AC21" s="133"/>
      <c r="AD21" s="133"/>
    </row>
    <row r="22" spans="1:30" s="134" customFormat="1" ht="31.5">
      <c r="A22" s="291" t="s">
        <v>148</v>
      </c>
      <c r="B22" s="97" t="s">
        <v>87</v>
      </c>
      <c r="C22" s="292">
        <v>4</v>
      </c>
      <c r="D22" s="293"/>
      <c r="E22" s="294"/>
      <c r="F22" s="294"/>
      <c r="G22" s="295">
        <v>3.5</v>
      </c>
      <c r="H22" s="296">
        <f>G22*30</f>
        <v>105</v>
      </c>
      <c r="I22" s="297">
        <f aca="true" t="shared" si="6" ref="I22:I29">SUM(J22:L22)</f>
        <v>4</v>
      </c>
      <c r="J22" s="293">
        <v>4</v>
      </c>
      <c r="K22" s="293"/>
      <c r="L22" s="99"/>
      <c r="M22" s="298">
        <f t="shared" si="5"/>
        <v>101</v>
      </c>
      <c r="N22" s="135"/>
      <c r="O22" s="101"/>
      <c r="P22" s="101"/>
      <c r="Q22" s="93" t="s">
        <v>127</v>
      </c>
      <c r="R22" s="101"/>
      <c r="S22" s="131"/>
      <c r="T22" s="93"/>
      <c r="U22" s="101"/>
      <c r="V22" s="131"/>
      <c r="W22" s="93"/>
      <c r="X22" s="132"/>
      <c r="Y22" s="94"/>
      <c r="Z22" s="93"/>
      <c r="AA22" s="94"/>
      <c r="AB22" s="94"/>
      <c r="AC22" s="133"/>
      <c r="AD22" s="133"/>
    </row>
    <row r="23" spans="1:30" s="127" customFormat="1" ht="18.75">
      <c r="A23" s="285" t="s">
        <v>149</v>
      </c>
      <c r="B23" s="102" t="s">
        <v>92</v>
      </c>
      <c r="C23" s="299"/>
      <c r="D23" s="300"/>
      <c r="E23" s="300"/>
      <c r="F23" s="300"/>
      <c r="G23" s="301">
        <f>SUM(G24:G25)</f>
        <v>6</v>
      </c>
      <c r="H23" s="301">
        <f aca="true" t="shared" si="7" ref="H23:M23">SUM(H24:H25)</f>
        <v>180</v>
      </c>
      <c r="I23" s="302">
        <f t="shared" si="7"/>
        <v>20</v>
      </c>
      <c r="J23" s="302">
        <f t="shared" si="7"/>
        <v>8</v>
      </c>
      <c r="K23" s="302">
        <f t="shared" si="7"/>
        <v>12</v>
      </c>
      <c r="L23" s="37"/>
      <c r="M23" s="303">
        <f t="shared" si="7"/>
        <v>160</v>
      </c>
      <c r="N23" s="111"/>
      <c r="O23" s="106"/>
      <c r="P23" s="106"/>
      <c r="Q23" s="38"/>
      <c r="R23" s="106"/>
      <c r="S23" s="108"/>
      <c r="T23" s="38"/>
      <c r="U23" s="106"/>
      <c r="V23" s="108"/>
      <c r="W23" s="38"/>
      <c r="X23" s="136"/>
      <c r="Y23" s="109"/>
      <c r="Z23" s="38"/>
      <c r="AA23" s="109"/>
      <c r="AB23" s="109"/>
      <c r="AC23" s="126"/>
      <c r="AD23" s="126"/>
    </row>
    <row r="24" spans="1:30" s="134" customFormat="1" ht="18.75">
      <c r="A24" s="291" t="s">
        <v>150</v>
      </c>
      <c r="B24" s="97" t="s">
        <v>92</v>
      </c>
      <c r="C24" s="284"/>
      <c r="D24" s="293">
        <v>1</v>
      </c>
      <c r="E24" s="293"/>
      <c r="F24" s="293"/>
      <c r="G24" s="295">
        <v>2</v>
      </c>
      <c r="H24" s="296">
        <f>G24*30</f>
        <v>60</v>
      </c>
      <c r="I24" s="297">
        <f t="shared" si="6"/>
        <v>8</v>
      </c>
      <c r="J24" s="294">
        <v>4</v>
      </c>
      <c r="K24" s="293">
        <v>4</v>
      </c>
      <c r="L24" s="99"/>
      <c r="M24" s="298">
        <f t="shared" si="5"/>
        <v>52</v>
      </c>
      <c r="N24" s="135" t="s">
        <v>227</v>
      </c>
      <c r="O24" s="101"/>
      <c r="P24" s="101"/>
      <c r="Q24" s="93"/>
      <c r="R24" s="101"/>
      <c r="S24" s="131"/>
      <c r="T24" s="93"/>
      <c r="U24" s="101"/>
      <c r="V24" s="131"/>
      <c r="W24" s="93"/>
      <c r="X24" s="132"/>
      <c r="Y24" s="94"/>
      <c r="Z24" s="93"/>
      <c r="AA24" s="94"/>
      <c r="AB24" s="94"/>
      <c r="AC24" s="133"/>
      <c r="AD24" s="133"/>
    </row>
    <row r="25" spans="1:30" s="134" customFormat="1" ht="18.75">
      <c r="A25" s="291" t="s">
        <v>151</v>
      </c>
      <c r="B25" s="97" t="s">
        <v>92</v>
      </c>
      <c r="C25" s="284">
        <v>3</v>
      </c>
      <c r="D25" s="293"/>
      <c r="E25" s="293"/>
      <c r="F25" s="293"/>
      <c r="G25" s="295">
        <v>4</v>
      </c>
      <c r="H25" s="296">
        <f>G25*30</f>
        <v>120</v>
      </c>
      <c r="I25" s="297">
        <f t="shared" si="6"/>
        <v>12</v>
      </c>
      <c r="J25" s="294">
        <v>4</v>
      </c>
      <c r="K25" s="293">
        <v>8</v>
      </c>
      <c r="L25" s="99"/>
      <c r="M25" s="298">
        <f t="shared" si="5"/>
        <v>108</v>
      </c>
      <c r="N25" s="135"/>
      <c r="O25" s="101"/>
      <c r="P25" s="101" t="s">
        <v>234</v>
      </c>
      <c r="Q25" s="93"/>
      <c r="R25" s="101"/>
      <c r="S25" s="131"/>
      <c r="T25" s="93"/>
      <c r="U25" s="101"/>
      <c r="V25" s="131"/>
      <c r="W25" s="93"/>
      <c r="X25" s="132"/>
      <c r="Y25" s="94"/>
      <c r="Z25" s="93"/>
      <c r="AA25" s="94"/>
      <c r="AB25" s="94"/>
      <c r="AC25" s="133"/>
      <c r="AD25" s="133"/>
    </row>
    <row r="26" spans="1:30" s="127" customFormat="1" ht="18.75">
      <c r="A26" s="285" t="s">
        <v>152</v>
      </c>
      <c r="B26" s="304" t="s">
        <v>65</v>
      </c>
      <c r="C26" s="299">
        <v>1</v>
      </c>
      <c r="D26" s="305"/>
      <c r="E26" s="305"/>
      <c r="F26" s="305"/>
      <c r="G26" s="301">
        <v>4</v>
      </c>
      <c r="H26" s="306">
        <f>G26*30</f>
        <v>120</v>
      </c>
      <c r="I26" s="302">
        <f t="shared" si="6"/>
        <v>4</v>
      </c>
      <c r="J26" s="300">
        <v>4</v>
      </c>
      <c r="K26" s="300"/>
      <c r="L26" s="104"/>
      <c r="M26" s="307">
        <f t="shared" si="5"/>
        <v>116</v>
      </c>
      <c r="N26" s="38" t="s">
        <v>127</v>
      </c>
      <c r="O26" s="106"/>
      <c r="P26" s="106"/>
      <c r="Q26" s="38"/>
      <c r="R26" s="106"/>
      <c r="S26" s="108"/>
      <c r="T26" s="38"/>
      <c r="U26" s="106"/>
      <c r="V26" s="108"/>
      <c r="W26" s="38"/>
      <c r="X26" s="136"/>
      <c r="Y26" s="109"/>
      <c r="Z26" s="38"/>
      <c r="AA26" s="109"/>
      <c r="AB26" s="109"/>
      <c r="AC26" s="126"/>
      <c r="AD26" s="126"/>
    </row>
    <row r="27" spans="1:30" s="127" customFormat="1" ht="18.75">
      <c r="A27" s="285" t="s">
        <v>153</v>
      </c>
      <c r="B27" s="102" t="s">
        <v>38</v>
      </c>
      <c r="C27" s="299"/>
      <c r="D27" s="300"/>
      <c r="E27" s="300"/>
      <c r="F27" s="300"/>
      <c r="G27" s="301">
        <f>G28+G29</f>
        <v>5</v>
      </c>
      <c r="H27" s="301">
        <f>H28+H29</f>
        <v>150</v>
      </c>
      <c r="I27" s="302">
        <f>I28+I29</f>
        <v>12</v>
      </c>
      <c r="J27" s="302">
        <f>J28+J29</f>
        <v>6</v>
      </c>
      <c r="K27" s="301"/>
      <c r="L27" s="303">
        <v>2</v>
      </c>
      <c r="M27" s="307">
        <f t="shared" si="5"/>
        <v>138</v>
      </c>
      <c r="N27" s="38"/>
      <c r="O27" s="106"/>
      <c r="P27" s="106"/>
      <c r="Q27" s="38"/>
      <c r="R27" s="106"/>
      <c r="S27" s="108"/>
      <c r="T27" s="38"/>
      <c r="U27" s="106"/>
      <c r="V27" s="108"/>
      <c r="W27" s="38"/>
      <c r="X27" s="136"/>
      <c r="Y27" s="109"/>
      <c r="Z27" s="38"/>
      <c r="AA27" s="109"/>
      <c r="AB27" s="109"/>
      <c r="AC27" s="126"/>
      <c r="AD27" s="126"/>
    </row>
    <row r="28" spans="1:30" s="134" customFormat="1" ht="18.75">
      <c r="A28" s="291" t="s">
        <v>154</v>
      </c>
      <c r="B28" s="97" t="s">
        <v>38</v>
      </c>
      <c r="C28" s="284">
        <v>4</v>
      </c>
      <c r="D28" s="293"/>
      <c r="E28" s="293"/>
      <c r="F28" s="293"/>
      <c r="G28" s="295">
        <v>4</v>
      </c>
      <c r="H28" s="296">
        <f>G28*30</f>
        <v>120</v>
      </c>
      <c r="I28" s="297">
        <f t="shared" si="6"/>
        <v>8</v>
      </c>
      <c r="J28" s="293">
        <v>6</v>
      </c>
      <c r="K28" s="293"/>
      <c r="L28" s="99">
        <v>2</v>
      </c>
      <c r="M28" s="298">
        <f>H28-I28</f>
        <v>112</v>
      </c>
      <c r="N28" s="93"/>
      <c r="O28" s="101"/>
      <c r="P28" s="101"/>
      <c r="Q28" s="93" t="s">
        <v>230</v>
      </c>
      <c r="R28" s="101"/>
      <c r="S28" s="131"/>
      <c r="T28" s="93"/>
      <c r="U28" s="101"/>
      <c r="V28" s="131"/>
      <c r="W28" s="93"/>
      <c r="X28" s="132"/>
      <c r="Y28" s="94"/>
      <c r="Z28" s="93"/>
      <c r="AA28" s="94"/>
      <c r="AB28" s="94"/>
      <c r="AC28" s="133"/>
      <c r="AD28" s="133"/>
    </row>
    <row r="29" spans="1:30" s="134" customFormat="1" ht="18.75">
      <c r="A29" s="291" t="s">
        <v>155</v>
      </c>
      <c r="B29" s="97" t="s">
        <v>62</v>
      </c>
      <c r="C29" s="98"/>
      <c r="D29" s="99"/>
      <c r="E29" s="99"/>
      <c r="F29" s="99">
        <v>4</v>
      </c>
      <c r="G29" s="276">
        <v>1</v>
      </c>
      <c r="H29" s="308">
        <f>G29*30</f>
        <v>30</v>
      </c>
      <c r="I29" s="309">
        <f t="shared" si="6"/>
        <v>4</v>
      </c>
      <c r="J29" s="129"/>
      <c r="K29" s="129"/>
      <c r="L29" s="129">
        <v>4</v>
      </c>
      <c r="M29" s="298">
        <f t="shared" si="5"/>
        <v>26</v>
      </c>
      <c r="N29" s="93"/>
      <c r="O29" s="101"/>
      <c r="P29" s="101"/>
      <c r="Q29" s="93" t="s">
        <v>127</v>
      </c>
      <c r="R29" s="101"/>
      <c r="S29" s="131"/>
      <c r="T29" s="93"/>
      <c r="U29" s="101"/>
      <c r="V29" s="131"/>
      <c r="W29" s="93"/>
      <c r="X29" s="132"/>
      <c r="Y29" s="94"/>
      <c r="Z29" s="93"/>
      <c r="AA29" s="94"/>
      <c r="AB29" s="94"/>
      <c r="AC29" s="133"/>
      <c r="AD29" s="133"/>
    </row>
    <row r="30" spans="1:30" s="127" customFormat="1" ht="18.75">
      <c r="A30" s="285" t="s">
        <v>156</v>
      </c>
      <c r="B30" s="102" t="s">
        <v>58</v>
      </c>
      <c r="C30" s="103"/>
      <c r="D30" s="104"/>
      <c r="E30" s="104"/>
      <c r="F30" s="104"/>
      <c r="G30" s="37">
        <f>G31+G32</f>
        <v>12</v>
      </c>
      <c r="H30" s="37">
        <f>H31+H32</f>
        <v>360</v>
      </c>
      <c r="I30" s="303">
        <f>I31+I32</f>
        <v>28</v>
      </c>
      <c r="J30" s="303">
        <v>18</v>
      </c>
      <c r="K30" s="303"/>
      <c r="L30" s="303">
        <v>10</v>
      </c>
      <c r="M30" s="303">
        <f>M31+M32</f>
        <v>332</v>
      </c>
      <c r="N30" s="38"/>
      <c r="O30" s="106"/>
      <c r="P30" s="106"/>
      <c r="Q30" s="38"/>
      <c r="R30" s="106"/>
      <c r="S30" s="108"/>
      <c r="T30" s="38"/>
      <c r="U30" s="106"/>
      <c r="V30" s="108"/>
      <c r="W30" s="38"/>
      <c r="X30" s="136"/>
      <c r="Y30" s="109"/>
      <c r="Z30" s="38"/>
      <c r="AA30" s="109"/>
      <c r="AB30" s="109"/>
      <c r="AC30" s="126"/>
      <c r="AD30" s="126"/>
    </row>
    <row r="31" spans="1:30" s="134" customFormat="1" ht="31.5">
      <c r="A31" s="291" t="s">
        <v>157</v>
      </c>
      <c r="B31" s="97" t="s">
        <v>88</v>
      </c>
      <c r="C31" s="98">
        <v>1</v>
      </c>
      <c r="D31" s="99"/>
      <c r="E31" s="99"/>
      <c r="F31" s="99"/>
      <c r="G31" s="276">
        <v>7</v>
      </c>
      <c r="H31" s="308">
        <f>G31*30</f>
        <v>210</v>
      </c>
      <c r="I31" s="309">
        <v>16</v>
      </c>
      <c r="J31" s="310" t="s">
        <v>228</v>
      </c>
      <c r="K31" s="99"/>
      <c r="L31" s="310" t="s">
        <v>229</v>
      </c>
      <c r="M31" s="298">
        <f t="shared" si="5"/>
        <v>194</v>
      </c>
      <c r="N31" s="93" t="s">
        <v>235</v>
      </c>
      <c r="O31" s="101"/>
      <c r="P31" s="101"/>
      <c r="Q31" s="93"/>
      <c r="R31" s="101"/>
      <c r="S31" s="131"/>
      <c r="T31" s="93"/>
      <c r="U31" s="101"/>
      <c r="V31" s="131"/>
      <c r="W31" s="93"/>
      <c r="X31" s="132"/>
      <c r="Y31" s="94"/>
      <c r="Z31" s="93"/>
      <c r="AA31" s="94"/>
      <c r="AB31" s="94"/>
      <c r="AC31" s="133"/>
      <c r="AD31" s="133"/>
    </row>
    <row r="32" spans="1:30" s="134" customFormat="1" ht="31.5">
      <c r="A32" s="291" t="s">
        <v>158</v>
      </c>
      <c r="B32" s="97" t="s">
        <v>89</v>
      </c>
      <c r="C32" s="98">
        <v>3</v>
      </c>
      <c r="D32" s="99"/>
      <c r="E32" s="99"/>
      <c r="F32" s="99"/>
      <c r="G32" s="276">
        <v>5</v>
      </c>
      <c r="H32" s="308">
        <f>G32*30</f>
        <v>150</v>
      </c>
      <c r="I32" s="309">
        <v>12</v>
      </c>
      <c r="J32" s="310" t="s">
        <v>230</v>
      </c>
      <c r="K32" s="99"/>
      <c r="L32" s="310" t="s">
        <v>231</v>
      </c>
      <c r="M32" s="298">
        <f t="shared" si="5"/>
        <v>138</v>
      </c>
      <c r="N32" s="93"/>
      <c r="O32" s="101"/>
      <c r="P32" s="101" t="s">
        <v>234</v>
      </c>
      <c r="Q32" s="93"/>
      <c r="R32" s="101"/>
      <c r="S32" s="131"/>
      <c r="T32" s="93"/>
      <c r="U32" s="101"/>
      <c r="V32" s="131"/>
      <c r="W32" s="93"/>
      <c r="X32" s="132"/>
      <c r="Y32" s="94"/>
      <c r="Z32" s="93"/>
      <c r="AA32" s="94"/>
      <c r="AB32" s="94"/>
      <c r="AC32" s="133"/>
      <c r="AD32" s="133"/>
    </row>
    <row r="33" spans="1:30" s="127" customFormat="1" ht="18.75">
      <c r="A33" s="285" t="s">
        <v>159</v>
      </c>
      <c r="B33" s="102" t="s">
        <v>37</v>
      </c>
      <c r="C33" s="103">
        <v>3</v>
      </c>
      <c r="D33" s="104"/>
      <c r="E33" s="104"/>
      <c r="F33" s="104"/>
      <c r="G33" s="37">
        <v>5</v>
      </c>
      <c r="H33" s="311">
        <f>G33*30</f>
        <v>150</v>
      </c>
      <c r="I33" s="303">
        <v>8</v>
      </c>
      <c r="J33" s="310" t="s">
        <v>126</v>
      </c>
      <c r="K33" s="104"/>
      <c r="L33" s="310" t="s">
        <v>232</v>
      </c>
      <c r="M33" s="307">
        <f t="shared" si="5"/>
        <v>142</v>
      </c>
      <c r="N33" s="38"/>
      <c r="O33" s="106"/>
      <c r="P33" s="106" t="s">
        <v>227</v>
      </c>
      <c r="Q33" s="38"/>
      <c r="R33" s="106"/>
      <c r="S33" s="108"/>
      <c r="T33" s="38"/>
      <c r="U33" s="106"/>
      <c r="V33" s="108"/>
      <c r="W33" s="38"/>
      <c r="X33" s="136"/>
      <c r="Y33" s="109"/>
      <c r="Z33" s="38"/>
      <c r="AA33" s="109"/>
      <c r="AB33" s="109"/>
      <c r="AC33" s="126"/>
      <c r="AD33" s="126"/>
    </row>
    <row r="34" spans="1:30" s="127" customFormat="1" ht="19.5" thickBot="1">
      <c r="A34" s="285" t="s">
        <v>160</v>
      </c>
      <c r="B34" s="102" t="s">
        <v>36</v>
      </c>
      <c r="C34" s="103">
        <v>1</v>
      </c>
      <c r="D34" s="104"/>
      <c r="E34" s="104"/>
      <c r="F34" s="104"/>
      <c r="G34" s="37">
        <v>5</v>
      </c>
      <c r="H34" s="311">
        <f>G34*30</f>
        <v>150</v>
      </c>
      <c r="I34" s="303">
        <v>8</v>
      </c>
      <c r="J34" s="310" t="s">
        <v>126</v>
      </c>
      <c r="K34" s="104"/>
      <c r="L34" s="310" t="s">
        <v>232</v>
      </c>
      <c r="M34" s="307">
        <f t="shared" si="5"/>
        <v>142</v>
      </c>
      <c r="N34" s="111" t="s">
        <v>227</v>
      </c>
      <c r="O34" s="112"/>
      <c r="P34" s="112"/>
      <c r="Q34" s="111"/>
      <c r="R34" s="112"/>
      <c r="S34" s="114"/>
      <c r="T34" s="111"/>
      <c r="U34" s="112"/>
      <c r="V34" s="114"/>
      <c r="W34" s="111"/>
      <c r="X34" s="137"/>
      <c r="Y34" s="115"/>
      <c r="Z34" s="111"/>
      <c r="AA34" s="115"/>
      <c r="AB34" s="115"/>
      <c r="AC34" s="126"/>
      <c r="AD34" s="126"/>
    </row>
    <row r="35" spans="1:30" s="134" customFormat="1" ht="19.5" thickBot="1">
      <c r="A35" s="483" t="s">
        <v>233</v>
      </c>
      <c r="B35" s="484"/>
      <c r="C35" s="312"/>
      <c r="D35" s="313"/>
      <c r="E35" s="313"/>
      <c r="F35" s="313"/>
      <c r="G35" s="314">
        <f>G20+G23+G26+G27+G30+G33+G34</f>
        <v>44</v>
      </c>
      <c r="H35" s="314">
        <f aca="true" t="shared" si="8" ref="H35:M35">H20+H23+H26+H27+H30+H33+H34</f>
        <v>1320</v>
      </c>
      <c r="I35" s="314">
        <f t="shared" si="8"/>
        <v>88</v>
      </c>
      <c r="J35" s="314"/>
      <c r="K35" s="314"/>
      <c r="L35" s="314"/>
      <c r="M35" s="314">
        <f t="shared" si="8"/>
        <v>1232</v>
      </c>
      <c r="N35" s="138" t="s">
        <v>236</v>
      </c>
      <c r="O35" s="138">
        <f aca="true" t="shared" si="9" ref="O35:AA35">O21+O22+O24+O25+O26+O28+O29+O31+O32+O33+O34</f>
        <v>0</v>
      </c>
      <c r="P35" s="138" t="s">
        <v>237</v>
      </c>
      <c r="Q35" s="138" t="s">
        <v>238</v>
      </c>
      <c r="R35" s="138">
        <f t="shared" si="9"/>
        <v>0</v>
      </c>
      <c r="S35" s="138">
        <f t="shared" si="9"/>
        <v>0</v>
      </c>
      <c r="T35" s="138">
        <f t="shared" si="9"/>
        <v>0</v>
      </c>
      <c r="U35" s="138">
        <f t="shared" si="9"/>
        <v>0</v>
      </c>
      <c r="V35" s="138">
        <f t="shared" si="9"/>
        <v>0</v>
      </c>
      <c r="W35" s="138">
        <f t="shared" si="9"/>
        <v>0</v>
      </c>
      <c r="X35" s="138">
        <f t="shared" si="9"/>
        <v>0</v>
      </c>
      <c r="Y35" s="138">
        <f t="shared" si="9"/>
        <v>0</v>
      </c>
      <c r="Z35" s="138">
        <f t="shared" si="9"/>
        <v>0</v>
      </c>
      <c r="AA35" s="138">
        <f t="shared" si="9"/>
        <v>0</v>
      </c>
      <c r="AB35" s="138"/>
      <c r="AC35" s="133"/>
      <c r="AD35" s="133"/>
    </row>
    <row r="36" spans="1:30" s="134" customFormat="1" ht="18.75">
      <c r="A36" s="504" t="s">
        <v>161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505"/>
      <c r="Q36" s="505"/>
      <c r="R36" s="505"/>
      <c r="S36" s="505"/>
      <c r="T36" s="505"/>
      <c r="U36" s="505"/>
      <c r="V36" s="505"/>
      <c r="W36" s="505"/>
      <c r="X36" s="505"/>
      <c r="Y36" s="505"/>
      <c r="Z36" s="505"/>
      <c r="AA36" s="506"/>
      <c r="AB36" s="139"/>
      <c r="AC36" s="133"/>
      <c r="AD36" s="133"/>
    </row>
    <row r="37" spans="1:30" s="144" customFormat="1" ht="18.75">
      <c r="A37" s="258" t="s">
        <v>164</v>
      </c>
      <c r="B37" s="259" t="s">
        <v>94</v>
      </c>
      <c r="C37" s="257"/>
      <c r="D37" s="140"/>
      <c r="E37" s="140"/>
      <c r="F37" s="140"/>
      <c r="G37" s="141">
        <v>4</v>
      </c>
      <c r="H37" s="141">
        <f aca="true" t="shared" si="10" ref="H37:M37">H38+H39</f>
        <v>120</v>
      </c>
      <c r="I37" s="141">
        <f t="shared" si="10"/>
        <v>10</v>
      </c>
      <c r="J37" s="141">
        <v>4</v>
      </c>
      <c r="K37" s="141"/>
      <c r="L37" s="141">
        <v>6</v>
      </c>
      <c r="M37" s="141">
        <f t="shared" si="10"/>
        <v>110</v>
      </c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2"/>
      <c r="AC37" s="143"/>
      <c r="AD37" s="143"/>
    </row>
    <row r="38" spans="1:30" s="53" customFormat="1" ht="18.75">
      <c r="A38" s="82" t="s">
        <v>165</v>
      </c>
      <c r="B38" s="83" t="s">
        <v>94</v>
      </c>
      <c r="C38" s="84">
        <v>10</v>
      </c>
      <c r="D38" s="85"/>
      <c r="E38" s="85"/>
      <c r="F38" s="85"/>
      <c r="G38" s="86">
        <v>3</v>
      </c>
      <c r="H38" s="145">
        <f aca="true" t="shared" si="11" ref="H38:H57">G38*30</f>
        <v>90</v>
      </c>
      <c r="I38" s="303">
        <v>6</v>
      </c>
      <c r="J38" s="310" t="s">
        <v>127</v>
      </c>
      <c r="K38" s="104"/>
      <c r="L38" s="310" t="s">
        <v>239</v>
      </c>
      <c r="M38" s="146">
        <f>H38-I38</f>
        <v>84</v>
      </c>
      <c r="N38" s="82"/>
      <c r="O38" s="82"/>
      <c r="P38" s="147"/>
      <c r="Q38" s="82"/>
      <c r="R38" s="82"/>
      <c r="S38" s="147"/>
      <c r="T38" s="82"/>
      <c r="U38" s="82"/>
      <c r="V38" s="147"/>
      <c r="W38" s="82" t="s">
        <v>229</v>
      </c>
      <c r="X38" s="82"/>
      <c r="Y38" s="147"/>
      <c r="Z38" s="82"/>
      <c r="AA38" s="147"/>
      <c r="AB38" s="147"/>
      <c r="AC38" s="52"/>
      <c r="AD38" s="52"/>
    </row>
    <row r="39" spans="1:30" s="53" customFormat="1" ht="18.75">
      <c r="A39" s="82" t="s">
        <v>166</v>
      </c>
      <c r="B39" s="83" t="s">
        <v>95</v>
      </c>
      <c r="C39" s="84"/>
      <c r="D39" s="85"/>
      <c r="E39" s="85"/>
      <c r="F39" s="85">
        <v>12</v>
      </c>
      <c r="G39" s="86">
        <v>1</v>
      </c>
      <c r="H39" s="145">
        <f t="shared" si="11"/>
        <v>30</v>
      </c>
      <c r="I39" s="87">
        <f>SUM(J39:L39)</f>
        <v>4</v>
      </c>
      <c r="J39" s="85"/>
      <c r="K39" s="85"/>
      <c r="L39" s="88">
        <v>4</v>
      </c>
      <c r="M39" s="146">
        <f aca="true" t="shared" si="12" ref="M39:M65">H39-I39</f>
        <v>26</v>
      </c>
      <c r="N39" s="93"/>
      <c r="O39" s="93"/>
      <c r="P39" s="94"/>
      <c r="Q39" s="93"/>
      <c r="R39" s="93"/>
      <c r="S39" s="94"/>
      <c r="T39" s="93"/>
      <c r="U39" s="93"/>
      <c r="V39" s="94"/>
      <c r="W39" s="93"/>
      <c r="X39" s="93"/>
      <c r="Y39" s="94" t="s">
        <v>127</v>
      </c>
      <c r="Z39" s="93"/>
      <c r="AA39" s="94"/>
      <c r="AB39" s="94"/>
      <c r="AC39" s="52"/>
      <c r="AD39" s="52"/>
    </row>
    <row r="40" spans="1:30" s="127" customFormat="1" ht="18.75">
      <c r="A40" s="38" t="s">
        <v>171</v>
      </c>
      <c r="B40" s="148" t="s">
        <v>46</v>
      </c>
      <c r="C40" s="73"/>
      <c r="D40" s="149"/>
      <c r="E40" s="149"/>
      <c r="F40" s="149"/>
      <c r="G40" s="37">
        <f>G41+G42</f>
        <v>6.5</v>
      </c>
      <c r="H40" s="37">
        <f aca="true" t="shared" si="13" ref="H40:M40">H41+H42</f>
        <v>195</v>
      </c>
      <c r="I40" s="37">
        <f t="shared" si="13"/>
        <v>10</v>
      </c>
      <c r="J40" s="37">
        <v>4</v>
      </c>
      <c r="K40" s="37"/>
      <c r="L40" s="37">
        <v>6</v>
      </c>
      <c r="M40" s="37">
        <f t="shared" si="13"/>
        <v>185</v>
      </c>
      <c r="N40" s="38"/>
      <c r="O40" s="38"/>
      <c r="P40" s="109"/>
      <c r="Q40" s="38"/>
      <c r="R40" s="38"/>
      <c r="S40" s="109"/>
      <c r="T40" s="38"/>
      <c r="U40" s="38"/>
      <c r="V40" s="109"/>
      <c r="W40" s="38"/>
      <c r="X40" s="38"/>
      <c r="Y40" s="109"/>
      <c r="Z40" s="38"/>
      <c r="AA40" s="109"/>
      <c r="AB40" s="109"/>
      <c r="AC40" s="126"/>
      <c r="AD40" s="126"/>
    </row>
    <row r="41" spans="1:30" s="134" customFormat="1" ht="18.75">
      <c r="A41" s="93" t="s">
        <v>172</v>
      </c>
      <c r="B41" s="97" t="s">
        <v>46</v>
      </c>
      <c r="C41" s="128">
        <v>7</v>
      </c>
      <c r="D41" s="129"/>
      <c r="E41" s="129"/>
      <c r="F41" s="129"/>
      <c r="G41" s="36">
        <v>5</v>
      </c>
      <c r="H41" s="145">
        <f t="shared" si="11"/>
        <v>150</v>
      </c>
      <c r="I41" s="303">
        <v>6</v>
      </c>
      <c r="J41" s="310" t="s">
        <v>127</v>
      </c>
      <c r="K41" s="104"/>
      <c r="L41" s="310" t="s">
        <v>239</v>
      </c>
      <c r="M41" s="146">
        <f t="shared" si="12"/>
        <v>144</v>
      </c>
      <c r="N41" s="93"/>
      <c r="O41" s="93"/>
      <c r="P41" s="94"/>
      <c r="Q41" s="93"/>
      <c r="R41" s="93"/>
      <c r="S41" s="94"/>
      <c r="T41" s="82" t="s">
        <v>229</v>
      </c>
      <c r="U41" s="93"/>
      <c r="V41" s="94"/>
      <c r="W41" s="93"/>
      <c r="X41" s="93"/>
      <c r="Y41" s="94"/>
      <c r="Z41" s="93"/>
      <c r="AA41" s="94"/>
      <c r="AB41" s="94"/>
      <c r="AC41" s="133"/>
      <c r="AD41" s="133"/>
    </row>
    <row r="42" spans="1:30" s="134" customFormat="1" ht="18.75">
      <c r="A42" s="93" t="s">
        <v>173</v>
      </c>
      <c r="B42" s="97" t="s">
        <v>67</v>
      </c>
      <c r="C42" s="128"/>
      <c r="D42" s="129"/>
      <c r="E42" s="129"/>
      <c r="F42" s="99">
        <v>9</v>
      </c>
      <c r="G42" s="36">
        <v>1.5</v>
      </c>
      <c r="H42" s="145">
        <f t="shared" si="11"/>
        <v>45</v>
      </c>
      <c r="I42" s="87">
        <v>4</v>
      </c>
      <c r="J42" s="85"/>
      <c r="K42" s="85"/>
      <c r="L42" s="88">
        <v>4</v>
      </c>
      <c r="M42" s="146">
        <f t="shared" si="12"/>
        <v>41</v>
      </c>
      <c r="N42" s="93"/>
      <c r="O42" s="93"/>
      <c r="P42" s="94"/>
      <c r="Q42" s="93"/>
      <c r="R42" s="93"/>
      <c r="S42" s="94"/>
      <c r="T42" s="93"/>
      <c r="U42" s="93"/>
      <c r="V42" s="94" t="s">
        <v>127</v>
      </c>
      <c r="W42" s="93"/>
      <c r="X42" s="93"/>
      <c r="Y42" s="94"/>
      <c r="Z42" s="93"/>
      <c r="AA42" s="94"/>
      <c r="AB42" s="94"/>
      <c r="AC42" s="133"/>
      <c r="AD42" s="133"/>
    </row>
    <row r="43" spans="1:30" s="127" customFormat="1" ht="18.75">
      <c r="A43" s="38" t="s">
        <v>170</v>
      </c>
      <c r="B43" s="150" t="s">
        <v>54</v>
      </c>
      <c r="C43" s="103">
        <v>9</v>
      </c>
      <c r="D43" s="104"/>
      <c r="E43" s="104"/>
      <c r="F43" s="104"/>
      <c r="G43" s="37">
        <v>5</v>
      </c>
      <c r="H43" s="151">
        <f t="shared" si="11"/>
        <v>150</v>
      </c>
      <c r="I43" s="303">
        <v>6</v>
      </c>
      <c r="J43" s="310" t="s">
        <v>127</v>
      </c>
      <c r="K43" s="104"/>
      <c r="L43" s="310" t="s">
        <v>239</v>
      </c>
      <c r="M43" s="153">
        <f t="shared" si="12"/>
        <v>144</v>
      </c>
      <c r="N43" s="38"/>
      <c r="O43" s="38"/>
      <c r="P43" s="109"/>
      <c r="Q43" s="38"/>
      <c r="R43" s="38"/>
      <c r="S43" s="109"/>
      <c r="T43" s="38"/>
      <c r="U43" s="38"/>
      <c r="V43" s="82" t="s">
        <v>229</v>
      </c>
      <c r="W43" s="38"/>
      <c r="X43" s="38"/>
      <c r="Y43" s="109"/>
      <c r="Z43" s="38"/>
      <c r="AA43" s="109"/>
      <c r="AB43" s="109"/>
      <c r="AC43" s="126"/>
      <c r="AD43" s="126"/>
    </row>
    <row r="44" spans="1:30" s="127" customFormat="1" ht="18.75">
      <c r="A44" s="38" t="s">
        <v>174</v>
      </c>
      <c r="B44" s="102" t="s">
        <v>44</v>
      </c>
      <c r="C44" s="103">
        <v>7</v>
      </c>
      <c r="D44" s="104"/>
      <c r="E44" s="104"/>
      <c r="F44" s="104"/>
      <c r="G44" s="37">
        <v>7.5</v>
      </c>
      <c r="H44" s="151">
        <f t="shared" si="11"/>
        <v>225</v>
      </c>
      <c r="I44" s="303">
        <v>12</v>
      </c>
      <c r="J44" s="310" t="s">
        <v>230</v>
      </c>
      <c r="K44" s="104"/>
      <c r="L44" s="310" t="s">
        <v>231</v>
      </c>
      <c r="M44" s="153">
        <f t="shared" si="12"/>
        <v>213</v>
      </c>
      <c r="N44" s="38"/>
      <c r="O44" s="38"/>
      <c r="P44" s="109"/>
      <c r="Q44" s="38"/>
      <c r="R44" s="38"/>
      <c r="S44" s="109"/>
      <c r="T44" s="38" t="s">
        <v>234</v>
      </c>
      <c r="U44" s="38"/>
      <c r="V44" s="109"/>
      <c r="W44" s="38"/>
      <c r="X44" s="38"/>
      <c r="Y44" s="109"/>
      <c r="Z44" s="38"/>
      <c r="AA44" s="109"/>
      <c r="AB44" s="109"/>
      <c r="AC44" s="126"/>
      <c r="AD44" s="126"/>
    </row>
    <row r="45" spans="1:30" s="127" customFormat="1" ht="18.75">
      <c r="A45" s="38" t="s">
        <v>175</v>
      </c>
      <c r="B45" s="148" t="s">
        <v>33</v>
      </c>
      <c r="C45" s="103"/>
      <c r="D45" s="104"/>
      <c r="E45" s="104"/>
      <c r="F45" s="104"/>
      <c r="G45" s="37">
        <v>5</v>
      </c>
      <c r="H45" s="37">
        <f aca="true" t="shared" si="14" ref="H45:M45">H47+H46</f>
        <v>150</v>
      </c>
      <c r="I45" s="37">
        <f t="shared" si="14"/>
        <v>10</v>
      </c>
      <c r="J45" s="37">
        <v>4</v>
      </c>
      <c r="K45" s="37">
        <f t="shared" si="14"/>
        <v>0</v>
      </c>
      <c r="L45" s="37">
        <v>6</v>
      </c>
      <c r="M45" s="37">
        <f t="shared" si="14"/>
        <v>140</v>
      </c>
      <c r="N45" s="38"/>
      <c r="O45" s="38"/>
      <c r="P45" s="109"/>
      <c r="Q45" s="38"/>
      <c r="R45" s="38"/>
      <c r="S45" s="109"/>
      <c r="T45" s="38"/>
      <c r="U45" s="38"/>
      <c r="V45" s="109"/>
      <c r="W45" s="38"/>
      <c r="X45" s="38"/>
      <c r="Y45" s="109"/>
      <c r="Z45" s="38"/>
      <c r="AA45" s="109"/>
      <c r="AB45" s="109"/>
      <c r="AC45" s="126"/>
      <c r="AD45" s="126"/>
    </row>
    <row r="46" spans="1:30" s="134" customFormat="1" ht="18.75">
      <c r="A46" s="93" t="s">
        <v>176</v>
      </c>
      <c r="B46" s="97" t="s">
        <v>33</v>
      </c>
      <c r="C46" s="128">
        <v>6</v>
      </c>
      <c r="D46" s="129"/>
      <c r="E46" s="129"/>
      <c r="F46" s="129"/>
      <c r="G46" s="36">
        <v>4</v>
      </c>
      <c r="H46" s="145">
        <f t="shared" si="11"/>
        <v>120</v>
      </c>
      <c r="I46" s="303">
        <v>6</v>
      </c>
      <c r="J46" s="310" t="s">
        <v>127</v>
      </c>
      <c r="K46" s="104"/>
      <c r="L46" s="310" t="s">
        <v>239</v>
      </c>
      <c r="M46" s="146">
        <f t="shared" si="12"/>
        <v>114</v>
      </c>
      <c r="N46" s="93"/>
      <c r="O46" s="93"/>
      <c r="P46" s="94"/>
      <c r="Q46" s="93"/>
      <c r="R46" s="93"/>
      <c r="S46" s="94" t="s">
        <v>229</v>
      </c>
      <c r="T46" s="93"/>
      <c r="U46" s="93"/>
      <c r="V46" s="94"/>
      <c r="W46" s="93"/>
      <c r="X46" s="93"/>
      <c r="Y46" s="94"/>
      <c r="Z46" s="93"/>
      <c r="AA46" s="94"/>
      <c r="AB46" s="94"/>
      <c r="AC46" s="133"/>
      <c r="AD46" s="133"/>
    </row>
    <row r="47" spans="1:30" s="134" customFormat="1" ht="18.75">
      <c r="A47" s="93" t="s">
        <v>177</v>
      </c>
      <c r="B47" s="97" t="s">
        <v>66</v>
      </c>
      <c r="C47" s="128"/>
      <c r="D47" s="129"/>
      <c r="E47" s="129"/>
      <c r="F47" s="99">
        <v>7</v>
      </c>
      <c r="G47" s="36">
        <v>1</v>
      </c>
      <c r="H47" s="145">
        <f t="shared" si="11"/>
        <v>30</v>
      </c>
      <c r="I47" s="87">
        <f>SUM(J47:L47)</f>
        <v>4</v>
      </c>
      <c r="J47" s="85"/>
      <c r="K47" s="85"/>
      <c r="L47" s="88">
        <v>4</v>
      </c>
      <c r="M47" s="146">
        <f t="shared" si="12"/>
        <v>26</v>
      </c>
      <c r="N47" s="93"/>
      <c r="O47" s="93"/>
      <c r="P47" s="94"/>
      <c r="Q47" s="93"/>
      <c r="R47" s="93"/>
      <c r="S47" s="94"/>
      <c r="T47" s="93" t="s">
        <v>127</v>
      </c>
      <c r="U47" s="93"/>
      <c r="V47" s="94"/>
      <c r="W47" s="93"/>
      <c r="X47" s="93"/>
      <c r="Y47" s="94"/>
      <c r="Z47" s="93"/>
      <c r="AA47" s="94"/>
      <c r="AB47" s="94"/>
      <c r="AC47" s="133"/>
      <c r="AD47" s="133"/>
    </row>
    <row r="48" spans="1:30" s="127" customFormat="1" ht="31.5">
      <c r="A48" s="38" t="s">
        <v>178</v>
      </c>
      <c r="B48" s="102" t="s">
        <v>51</v>
      </c>
      <c r="C48" s="103">
        <v>9</v>
      </c>
      <c r="D48" s="104"/>
      <c r="E48" s="104"/>
      <c r="F48" s="104"/>
      <c r="G48" s="37">
        <v>4.5</v>
      </c>
      <c r="H48" s="151">
        <f t="shared" si="11"/>
        <v>135</v>
      </c>
      <c r="I48" s="303">
        <v>6</v>
      </c>
      <c r="J48" s="310" t="s">
        <v>127</v>
      </c>
      <c r="K48" s="104"/>
      <c r="L48" s="310" t="s">
        <v>239</v>
      </c>
      <c r="M48" s="153">
        <f t="shared" si="12"/>
        <v>129</v>
      </c>
      <c r="N48" s="38"/>
      <c r="O48" s="38"/>
      <c r="P48" s="109"/>
      <c r="Q48" s="38"/>
      <c r="R48" s="38"/>
      <c r="S48" s="109"/>
      <c r="T48" s="38"/>
      <c r="U48" s="38"/>
      <c r="V48" s="94" t="s">
        <v>229</v>
      </c>
      <c r="W48" s="38"/>
      <c r="X48" s="38"/>
      <c r="Y48" s="109"/>
      <c r="Z48" s="38"/>
      <c r="AA48" s="109"/>
      <c r="AB48" s="109"/>
      <c r="AC48" s="126"/>
      <c r="AD48" s="126"/>
    </row>
    <row r="49" spans="1:30" s="127" customFormat="1" ht="18.75">
      <c r="A49" s="110" t="s">
        <v>179</v>
      </c>
      <c r="B49" s="102" t="s">
        <v>47</v>
      </c>
      <c r="C49" s="103"/>
      <c r="D49" s="104">
        <v>9</v>
      </c>
      <c r="E49" s="104"/>
      <c r="F49" s="104"/>
      <c r="G49" s="154">
        <v>5</v>
      </c>
      <c r="H49" s="151">
        <f t="shared" si="11"/>
        <v>150</v>
      </c>
      <c r="I49" s="303">
        <v>6</v>
      </c>
      <c r="J49" s="310" t="s">
        <v>127</v>
      </c>
      <c r="K49" s="104"/>
      <c r="L49" s="310" t="s">
        <v>239</v>
      </c>
      <c r="M49" s="153">
        <f t="shared" si="12"/>
        <v>144</v>
      </c>
      <c r="N49" s="38"/>
      <c r="O49" s="38"/>
      <c r="P49" s="109"/>
      <c r="Q49" s="38"/>
      <c r="R49" s="38"/>
      <c r="S49" s="109"/>
      <c r="T49" s="38"/>
      <c r="U49" s="38"/>
      <c r="V49" s="94" t="s">
        <v>229</v>
      </c>
      <c r="W49" s="38"/>
      <c r="X49" s="38"/>
      <c r="Y49" s="109"/>
      <c r="Z49" s="38"/>
      <c r="AA49" s="155"/>
      <c r="AB49" s="155"/>
      <c r="AC49" s="126"/>
      <c r="AD49" s="126"/>
    </row>
    <row r="50" spans="1:30" s="127" customFormat="1" ht="18.75">
      <c r="A50" s="38" t="s">
        <v>180</v>
      </c>
      <c r="B50" s="102" t="s">
        <v>40</v>
      </c>
      <c r="C50" s="103">
        <v>9</v>
      </c>
      <c r="D50" s="104"/>
      <c r="E50" s="104"/>
      <c r="F50" s="104"/>
      <c r="G50" s="37">
        <v>4.5</v>
      </c>
      <c r="H50" s="151">
        <f t="shared" si="11"/>
        <v>135</v>
      </c>
      <c r="I50" s="303">
        <v>6</v>
      </c>
      <c r="J50" s="310" t="s">
        <v>127</v>
      </c>
      <c r="K50" s="104"/>
      <c r="L50" s="310" t="s">
        <v>239</v>
      </c>
      <c r="M50" s="153">
        <f t="shared" si="12"/>
        <v>129</v>
      </c>
      <c r="N50" s="38"/>
      <c r="O50" s="38"/>
      <c r="P50" s="109"/>
      <c r="Q50" s="38"/>
      <c r="R50" s="38"/>
      <c r="S50" s="109"/>
      <c r="T50" s="38"/>
      <c r="U50" s="38"/>
      <c r="V50" s="94" t="s">
        <v>229</v>
      </c>
      <c r="W50" s="38"/>
      <c r="X50" s="38"/>
      <c r="Y50" s="109"/>
      <c r="Z50" s="38"/>
      <c r="AA50" s="109"/>
      <c r="AB50" s="109"/>
      <c r="AC50" s="126"/>
      <c r="AD50" s="126"/>
    </row>
    <row r="51" spans="1:30" s="127" customFormat="1" ht="18.75">
      <c r="A51" s="38" t="s">
        <v>181</v>
      </c>
      <c r="B51" s="102" t="s">
        <v>34</v>
      </c>
      <c r="C51" s="156">
        <v>9</v>
      </c>
      <c r="D51" s="104"/>
      <c r="E51" s="104"/>
      <c r="F51" s="104"/>
      <c r="G51" s="37">
        <v>4</v>
      </c>
      <c r="H51" s="151">
        <f t="shared" si="11"/>
        <v>120</v>
      </c>
      <c r="I51" s="303">
        <v>6</v>
      </c>
      <c r="J51" s="310" t="s">
        <v>127</v>
      </c>
      <c r="K51" s="104"/>
      <c r="L51" s="310" t="s">
        <v>239</v>
      </c>
      <c r="M51" s="153">
        <f t="shared" si="12"/>
        <v>114</v>
      </c>
      <c r="N51" s="38"/>
      <c r="O51" s="38"/>
      <c r="P51" s="109"/>
      <c r="Q51" s="38"/>
      <c r="R51" s="38"/>
      <c r="S51" s="109"/>
      <c r="T51" s="38"/>
      <c r="U51" s="38"/>
      <c r="V51" s="94" t="s">
        <v>229</v>
      </c>
      <c r="W51" s="38"/>
      <c r="X51" s="38"/>
      <c r="Y51" s="109"/>
      <c r="Z51" s="38"/>
      <c r="AA51" s="109"/>
      <c r="AB51" s="109"/>
      <c r="AC51" s="126"/>
      <c r="AD51" s="126"/>
    </row>
    <row r="52" spans="1:30" s="127" customFormat="1" ht="18.75">
      <c r="A52" s="38" t="s">
        <v>182</v>
      </c>
      <c r="B52" s="157" t="s">
        <v>90</v>
      </c>
      <c r="C52" s="156">
        <v>7</v>
      </c>
      <c r="D52" s="103"/>
      <c r="E52" s="103"/>
      <c r="F52" s="104"/>
      <c r="G52" s="37">
        <v>3</v>
      </c>
      <c r="H52" s="151">
        <f t="shared" si="11"/>
        <v>90</v>
      </c>
      <c r="I52" s="105">
        <f>SUM(J52:L52)</f>
        <v>4</v>
      </c>
      <c r="J52" s="74">
        <v>4</v>
      </c>
      <c r="K52" s="74"/>
      <c r="L52" s="152"/>
      <c r="M52" s="153">
        <f t="shared" si="12"/>
        <v>86</v>
      </c>
      <c r="N52" s="38"/>
      <c r="O52" s="38"/>
      <c r="P52" s="109"/>
      <c r="Q52" s="38"/>
      <c r="R52" s="38"/>
      <c r="S52" s="109"/>
      <c r="T52" s="38" t="s">
        <v>127</v>
      </c>
      <c r="U52" s="38"/>
      <c r="V52" s="109"/>
      <c r="W52" s="38"/>
      <c r="X52" s="38"/>
      <c r="Y52" s="109"/>
      <c r="Z52" s="38"/>
      <c r="AA52" s="109"/>
      <c r="AB52" s="109"/>
      <c r="AC52" s="126"/>
      <c r="AD52" s="126"/>
    </row>
    <row r="53" spans="1:30" s="127" customFormat="1" ht="18.75">
      <c r="A53" s="72" t="s">
        <v>183</v>
      </c>
      <c r="B53" s="158" t="s">
        <v>41</v>
      </c>
      <c r="C53" s="159">
        <v>10</v>
      </c>
      <c r="D53" s="73"/>
      <c r="E53" s="73"/>
      <c r="F53" s="74"/>
      <c r="G53" s="75">
        <v>5</v>
      </c>
      <c r="H53" s="151">
        <f t="shared" si="11"/>
        <v>150</v>
      </c>
      <c r="I53" s="303">
        <v>6</v>
      </c>
      <c r="J53" s="310" t="s">
        <v>127</v>
      </c>
      <c r="K53" s="104"/>
      <c r="L53" s="310" t="s">
        <v>239</v>
      </c>
      <c r="M53" s="153">
        <f t="shared" si="12"/>
        <v>144</v>
      </c>
      <c r="N53" s="38"/>
      <c r="O53" s="38"/>
      <c r="P53" s="109"/>
      <c r="Q53" s="38"/>
      <c r="R53" s="38"/>
      <c r="S53" s="109"/>
      <c r="T53" s="38"/>
      <c r="U53" s="38"/>
      <c r="V53" s="109"/>
      <c r="W53" s="94" t="s">
        <v>229</v>
      </c>
      <c r="X53" s="38"/>
      <c r="Y53" s="109"/>
      <c r="Z53" s="38"/>
      <c r="AA53" s="109"/>
      <c r="AB53" s="109"/>
      <c r="AC53" s="126"/>
      <c r="AD53" s="126"/>
    </row>
    <row r="54" spans="1:30" s="127" customFormat="1" ht="18.75">
      <c r="A54" s="38" t="s">
        <v>184</v>
      </c>
      <c r="B54" s="157" t="s">
        <v>68</v>
      </c>
      <c r="C54" s="156">
        <v>4</v>
      </c>
      <c r="D54" s="103"/>
      <c r="E54" s="103"/>
      <c r="F54" s="104"/>
      <c r="G54" s="37">
        <v>3.5</v>
      </c>
      <c r="H54" s="151">
        <f t="shared" si="11"/>
        <v>105</v>
      </c>
      <c r="I54" s="303">
        <v>4</v>
      </c>
      <c r="J54" s="310" t="s">
        <v>127</v>
      </c>
      <c r="K54" s="104"/>
      <c r="L54" s="310" t="s">
        <v>240</v>
      </c>
      <c r="M54" s="153">
        <f t="shared" si="12"/>
        <v>101</v>
      </c>
      <c r="N54" s="38"/>
      <c r="O54" s="38"/>
      <c r="P54" s="109"/>
      <c r="Q54" s="38" t="s">
        <v>127</v>
      </c>
      <c r="R54" s="38"/>
      <c r="S54" s="109"/>
      <c r="T54" s="38"/>
      <c r="U54" s="38"/>
      <c r="V54" s="109"/>
      <c r="W54" s="38"/>
      <c r="X54" s="38"/>
      <c r="Y54" s="109"/>
      <c r="Z54" s="38"/>
      <c r="AA54" s="109"/>
      <c r="AB54" s="109"/>
      <c r="AC54" s="126"/>
      <c r="AD54" s="126"/>
    </row>
    <row r="55" spans="1:30" s="127" customFormat="1" ht="18.75">
      <c r="A55" s="38" t="s">
        <v>185</v>
      </c>
      <c r="B55" s="157" t="s">
        <v>84</v>
      </c>
      <c r="C55" s="156">
        <v>7</v>
      </c>
      <c r="D55" s="103"/>
      <c r="E55" s="103"/>
      <c r="F55" s="104"/>
      <c r="G55" s="37">
        <v>3</v>
      </c>
      <c r="H55" s="151">
        <f t="shared" si="11"/>
        <v>90</v>
      </c>
      <c r="I55" s="105">
        <f>SUM(J55:L55)</f>
        <v>4</v>
      </c>
      <c r="J55" s="74">
        <v>4</v>
      </c>
      <c r="K55" s="74"/>
      <c r="L55" s="152">
        <v>0</v>
      </c>
      <c r="M55" s="153">
        <f t="shared" si="12"/>
        <v>86</v>
      </c>
      <c r="N55" s="38"/>
      <c r="O55" s="38"/>
      <c r="P55" s="109"/>
      <c r="Q55" s="38"/>
      <c r="R55" s="38"/>
      <c r="S55" s="109"/>
      <c r="T55" s="38" t="s">
        <v>127</v>
      </c>
      <c r="U55" s="38"/>
      <c r="V55" s="109"/>
      <c r="W55" s="38"/>
      <c r="X55" s="38"/>
      <c r="Y55" s="109"/>
      <c r="Z55" s="38"/>
      <c r="AA55" s="109"/>
      <c r="AB55" s="109"/>
      <c r="AC55" s="126"/>
      <c r="AD55" s="126"/>
    </row>
    <row r="56" spans="1:30" s="127" customFormat="1" ht="18.75">
      <c r="A56" s="38" t="s">
        <v>186</v>
      </c>
      <c r="B56" s="157" t="s">
        <v>39</v>
      </c>
      <c r="C56" s="156">
        <v>6</v>
      </c>
      <c r="D56" s="103"/>
      <c r="E56" s="103"/>
      <c r="F56" s="104"/>
      <c r="G56" s="37">
        <v>5</v>
      </c>
      <c r="H56" s="151">
        <f t="shared" si="11"/>
        <v>150</v>
      </c>
      <c r="I56" s="303">
        <v>6</v>
      </c>
      <c r="J56" s="310" t="s">
        <v>127</v>
      </c>
      <c r="K56" s="104"/>
      <c r="L56" s="310" t="s">
        <v>239</v>
      </c>
      <c r="M56" s="153">
        <f t="shared" si="12"/>
        <v>144</v>
      </c>
      <c r="N56" s="38"/>
      <c r="O56" s="38"/>
      <c r="P56" s="109"/>
      <c r="Q56" s="38"/>
      <c r="R56" s="38"/>
      <c r="S56" s="94" t="s">
        <v>229</v>
      </c>
      <c r="T56" s="38"/>
      <c r="U56" s="38"/>
      <c r="V56" s="109"/>
      <c r="W56" s="38"/>
      <c r="X56" s="38"/>
      <c r="Y56" s="109"/>
      <c r="Z56" s="38"/>
      <c r="AA56" s="109"/>
      <c r="AB56" s="109"/>
      <c r="AC56" s="126"/>
      <c r="AD56" s="126"/>
    </row>
    <row r="57" spans="1:30" s="127" customFormat="1" ht="18.75">
      <c r="A57" s="110" t="s">
        <v>187</v>
      </c>
      <c r="B57" s="157" t="s">
        <v>91</v>
      </c>
      <c r="C57" s="159">
        <v>10</v>
      </c>
      <c r="D57" s="103"/>
      <c r="E57" s="103"/>
      <c r="F57" s="104"/>
      <c r="G57" s="154">
        <v>5</v>
      </c>
      <c r="H57" s="151">
        <f t="shared" si="11"/>
        <v>150</v>
      </c>
      <c r="I57" s="303">
        <v>6</v>
      </c>
      <c r="J57" s="310" t="s">
        <v>127</v>
      </c>
      <c r="K57" s="104"/>
      <c r="L57" s="310" t="s">
        <v>239</v>
      </c>
      <c r="M57" s="153">
        <f t="shared" si="12"/>
        <v>144</v>
      </c>
      <c r="N57" s="38"/>
      <c r="O57" s="38"/>
      <c r="P57" s="109"/>
      <c r="Q57" s="38"/>
      <c r="R57" s="38"/>
      <c r="S57" s="109"/>
      <c r="T57" s="38"/>
      <c r="U57" s="38"/>
      <c r="V57" s="109"/>
      <c r="W57" s="94" t="s">
        <v>229</v>
      </c>
      <c r="X57" s="38"/>
      <c r="Y57" s="109"/>
      <c r="Z57" s="38"/>
      <c r="AA57" s="155"/>
      <c r="AB57" s="155"/>
      <c r="AC57" s="126"/>
      <c r="AD57" s="126"/>
    </row>
    <row r="58" spans="1:30" s="127" customFormat="1" ht="18.75">
      <c r="A58" s="110" t="s">
        <v>188</v>
      </c>
      <c r="B58" s="157" t="s">
        <v>72</v>
      </c>
      <c r="C58" s="156"/>
      <c r="D58" s="103"/>
      <c r="E58" s="103"/>
      <c r="F58" s="104"/>
      <c r="G58" s="154">
        <f>G59+G60+G61</f>
        <v>10</v>
      </c>
      <c r="H58" s="154">
        <f>H59+H60+H61</f>
        <v>300</v>
      </c>
      <c r="I58" s="154">
        <f>I59+I60+I61</f>
        <v>24</v>
      </c>
      <c r="J58" s="154">
        <v>16</v>
      </c>
      <c r="K58" s="154"/>
      <c r="L58" s="154">
        <v>8</v>
      </c>
      <c r="M58" s="154">
        <f>M59+M60+M61</f>
        <v>276</v>
      </c>
      <c r="N58" s="38"/>
      <c r="O58" s="38"/>
      <c r="P58" s="109"/>
      <c r="Q58" s="38"/>
      <c r="R58" s="38"/>
      <c r="S58" s="109"/>
      <c r="T58" s="38"/>
      <c r="U58" s="38"/>
      <c r="V58" s="109"/>
      <c r="W58" s="38"/>
      <c r="X58" s="38"/>
      <c r="Y58" s="109"/>
      <c r="Z58" s="38"/>
      <c r="AA58" s="155"/>
      <c r="AB58" s="155"/>
      <c r="AC58" s="126"/>
      <c r="AD58" s="126"/>
    </row>
    <row r="59" spans="1:30" s="134" customFormat="1" ht="18.75">
      <c r="A59" s="160" t="s">
        <v>189</v>
      </c>
      <c r="B59" s="161" t="s">
        <v>72</v>
      </c>
      <c r="C59" s="162"/>
      <c r="D59" s="98">
        <v>4</v>
      </c>
      <c r="E59" s="98"/>
      <c r="F59" s="99"/>
      <c r="G59" s="163">
        <v>6</v>
      </c>
      <c r="H59" s="145">
        <f aca="true" t="shared" si="15" ref="H59:H65">G59*30</f>
        <v>180</v>
      </c>
      <c r="I59" s="87">
        <f>SUM(J59:L59)</f>
        <v>8</v>
      </c>
      <c r="J59" s="85">
        <v>8</v>
      </c>
      <c r="K59" s="85"/>
      <c r="L59" s="88"/>
      <c r="M59" s="146">
        <f t="shared" si="12"/>
        <v>172</v>
      </c>
      <c r="N59" s="93"/>
      <c r="O59" s="93"/>
      <c r="P59" s="94"/>
      <c r="Q59" s="93" t="s">
        <v>227</v>
      </c>
      <c r="R59" s="93"/>
      <c r="S59" s="94"/>
      <c r="T59" s="93"/>
      <c r="U59" s="93"/>
      <c r="V59" s="94"/>
      <c r="W59" s="93"/>
      <c r="X59" s="93"/>
      <c r="Y59" s="94"/>
      <c r="Z59" s="93"/>
      <c r="AA59" s="155"/>
      <c r="AB59" s="155"/>
      <c r="AC59" s="133"/>
      <c r="AD59" s="133"/>
    </row>
    <row r="60" spans="1:30" s="134" customFormat="1" ht="18.75">
      <c r="A60" s="93" t="s">
        <v>190</v>
      </c>
      <c r="B60" s="161" t="s">
        <v>72</v>
      </c>
      <c r="C60" s="162">
        <v>6</v>
      </c>
      <c r="D60" s="98"/>
      <c r="E60" s="98"/>
      <c r="F60" s="99"/>
      <c r="G60" s="36">
        <v>2.5</v>
      </c>
      <c r="H60" s="145">
        <f t="shared" si="15"/>
        <v>75</v>
      </c>
      <c r="I60" s="303">
        <v>12</v>
      </c>
      <c r="J60" s="310" t="s">
        <v>230</v>
      </c>
      <c r="K60" s="104"/>
      <c r="L60" s="310" t="s">
        <v>231</v>
      </c>
      <c r="M60" s="146">
        <f t="shared" si="12"/>
        <v>63</v>
      </c>
      <c r="N60" s="93"/>
      <c r="O60" s="93"/>
      <c r="P60" s="94"/>
      <c r="Q60" s="93"/>
      <c r="R60" s="93"/>
      <c r="S60" s="94" t="s">
        <v>234</v>
      </c>
      <c r="T60" s="93"/>
      <c r="U60" s="93"/>
      <c r="V60" s="94"/>
      <c r="W60" s="93"/>
      <c r="X60" s="93"/>
      <c r="Y60" s="94"/>
      <c r="Z60" s="93"/>
      <c r="AA60" s="94"/>
      <c r="AB60" s="94"/>
      <c r="AC60" s="133"/>
      <c r="AD60" s="133"/>
    </row>
    <row r="61" spans="1:30" s="134" customFormat="1" ht="18.75">
      <c r="A61" s="93" t="s">
        <v>191</v>
      </c>
      <c r="B61" s="161" t="s">
        <v>73</v>
      </c>
      <c r="C61" s="162"/>
      <c r="D61" s="98"/>
      <c r="E61" s="98"/>
      <c r="F61" s="99">
        <v>7</v>
      </c>
      <c r="G61" s="36">
        <v>1.5</v>
      </c>
      <c r="H61" s="145">
        <f t="shared" si="15"/>
        <v>45</v>
      </c>
      <c r="I61" s="87">
        <f>SUM(J61:L61)</f>
        <v>4</v>
      </c>
      <c r="J61" s="85"/>
      <c r="K61" s="85"/>
      <c r="L61" s="88">
        <v>4</v>
      </c>
      <c r="M61" s="146">
        <f t="shared" si="12"/>
        <v>41</v>
      </c>
      <c r="N61" s="93"/>
      <c r="O61" s="93"/>
      <c r="P61" s="94"/>
      <c r="Q61" s="93"/>
      <c r="R61" s="93"/>
      <c r="S61" s="94"/>
      <c r="T61" s="93" t="s">
        <v>127</v>
      </c>
      <c r="U61" s="93"/>
      <c r="V61" s="94"/>
      <c r="W61" s="93"/>
      <c r="X61" s="93"/>
      <c r="Y61" s="94"/>
      <c r="Z61" s="93"/>
      <c r="AA61" s="94"/>
      <c r="AB61" s="94"/>
      <c r="AC61" s="133"/>
      <c r="AD61" s="133"/>
    </row>
    <row r="62" spans="1:30" s="127" customFormat="1" ht="18.75">
      <c r="A62" s="164" t="s">
        <v>192</v>
      </c>
      <c r="B62" s="165" t="s">
        <v>45</v>
      </c>
      <c r="C62" s="156"/>
      <c r="D62" s="103"/>
      <c r="E62" s="103"/>
      <c r="F62" s="104"/>
      <c r="G62" s="37">
        <v>6</v>
      </c>
      <c r="H62" s="37">
        <f aca="true" t="shared" si="16" ref="H62:M62">H63+H64</f>
        <v>180</v>
      </c>
      <c r="I62" s="37">
        <f t="shared" si="16"/>
        <v>12</v>
      </c>
      <c r="J62" s="37">
        <f t="shared" si="16"/>
        <v>8</v>
      </c>
      <c r="K62" s="37"/>
      <c r="L62" s="37">
        <f t="shared" si="16"/>
        <v>4</v>
      </c>
      <c r="M62" s="37">
        <f t="shared" si="16"/>
        <v>168</v>
      </c>
      <c r="N62" s="38"/>
      <c r="O62" s="38"/>
      <c r="P62" s="109"/>
      <c r="Q62" s="38"/>
      <c r="R62" s="38"/>
      <c r="S62" s="109"/>
      <c r="T62" s="38"/>
      <c r="U62" s="38"/>
      <c r="V62" s="109"/>
      <c r="W62" s="38"/>
      <c r="X62" s="38"/>
      <c r="Y62" s="109"/>
      <c r="Z62" s="38"/>
      <c r="AA62" s="109"/>
      <c r="AB62" s="109"/>
      <c r="AC62" s="126"/>
      <c r="AD62" s="126"/>
    </row>
    <row r="63" spans="1:30" s="134" customFormat="1" ht="18.75">
      <c r="A63" s="160" t="s">
        <v>193</v>
      </c>
      <c r="B63" s="161" t="s">
        <v>45</v>
      </c>
      <c r="C63" s="162">
        <v>9</v>
      </c>
      <c r="D63" s="98"/>
      <c r="E63" s="98"/>
      <c r="F63" s="99"/>
      <c r="G63" s="163">
        <v>5</v>
      </c>
      <c r="H63" s="145">
        <f t="shared" si="15"/>
        <v>150</v>
      </c>
      <c r="I63" s="87">
        <f>SUM(J63:L63)</f>
        <v>8</v>
      </c>
      <c r="J63" s="85">
        <v>8</v>
      </c>
      <c r="K63" s="85"/>
      <c r="L63" s="88"/>
      <c r="M63" s="146">
        <f t="shared" si="12"/>
        <v>142</v>
      </c>
      <c r="N63" s="93"/>
      <c r="O63" s="93"/>
      <c r="P63" s="94"/>
      <c r="Q63" s="93"/>
      <c r="R63" s="93"/>
      <c r="S63" s="94"/>
      <c r="T63" s="93"/>
      <c r="U63" s="93"/>
      <c r="V63" s="94" t="s">
        <v>227</v>
      </c>
      <c r="W63" s="166"/>
      <c r="X63" s="166"/>
      <c r="Y63" s="155"/>
      <c r="Z63" s="166"/>
      <c r="AA63" s="155"/>
      <c r="AB63" s="155"/>
      <c r="AC63" s="133"/>
      <c r="AD63" s="133"/>
    </row>
    <row r="64" spans="1:30" s="134" customFormat="1" ht="18.75">
      <c r="A64" s="160" t="s">
        <v>194</v>
      </c>
      <c r="B64" s="161" t="s">
        <v>78</v>
      </c>
      <c r="C64" s="162"/>
      <c r="D64" s="98"/>
      <c r="E64" s="84"/>
      <c r="F64" s="85">
        <v>10</v>
      </c>
      <c r="G64" s="163">
        <v>1</v>
      </c>
      <c r="H64" s="145">
        <f t="shared" si="15"/>
        <v>30</v>
      </c>
      <c r="I64" s="87">
        <f>SUM(J64:L64)</f>
        <v>4</v>
      </c>
      <c r="J64" s="85"/>
      <c r="K64" s="85"/>
      <c r="L64" s="88">
        <v>4</v>
      </c>
      <c r="M64" s="146">
        <f t="shared" si="12"/>
        <v>26</v>
      </c>
      <c r="N64" s="93"/>
      <c r="O64" s="93"/>
      <c r="P64" s="94"/>
      <c r="Q64" s="93"/>
      <c r="R64" s="93"/>
      <c r="S64" s="94"/>
      <c r="T64" s="93"/>
      <c r="U64" s="93"/>
      <c r="V64" s="94"/>
      <c r="W64" s="93" t="s">
        <v>127</v>
      </c>
      <c r="X64" s="166"/>
      <c r="Y64" s="155"/>
      <c r="Z64" s="166"/>
      <c r="AA64" s="155"/>
      <c r="AB64" s="155"/>
      <c r="AC64" s="133"/>
      <c r="AD64" s="133"/>
    </row>
    <row r="65" spans="1:30" s="127" customFormat="1" ht="18.75">
      <c r="A65" s="167" t="s">
        <v>195</v>
      </c>
      <c r="B65" s="168" t="s">
        <v>55</v>
      </c>
      <c r="C65" s="169">
        <v>12</v>
      </c>
      <c r="D65" s="169"/>
      <c r="E65" s="169"/>
      <c r="F65" s="170"/>
      <c r="G65" s="171">
        <v>3</v>
      </c>
      <c r="H65" s="151">
        <f t="shared" si="15"/>
        <v>90</v>
      </c>
      <c r="I65" s="303">
        <v>6</v>
      </c>
      <c r="J65" s="310" t="s">
        <v>127</v>
      </c>
      <c r="K65" s="104"/>
      <c r="L65" s="310" t="s">
        <v>239</v>
      </c>
      <c r="M65" s="153">
        <f t="shared" si="12"/>
        <v>84</v>
      </c>
      <c r="N65" s="38"/>
      <c r="O65" s="38"/>
      <c r="P65" s="109"/>
      <c r="Q65" s="38"/>
      <c r="R65" s="38"/>
      <c r="S65" s="109"/>
      <c r="T65" s="38"/>
      <c r="U65" s="38"/>
      <c r="V65" s="109"/>
      <c r="W65" s="38"/>
      <c r="X65" s="38"/>
      <c r="Y65" s="109" t="s">
        <v>229</v>
      </c>
      <c r="Z65" s="38"/>
      <c r="AA65" s="109"/>
      <c r="AB65" s="109"/>
      <c r="AC65" s="126"/>
      <c r="AD65" s="126"/>
    </row>
    <row r="66" spans="1:30" s="53" customFormat="1" ht="31.5">
      <c r="A66" s="172" t="s">
        <v>196</v>
      </c>
      <c r="B66" s="173" t="s">
        <v>167</v>
      </c>
      <c r="C66" s="98"/>
      <c r="D66" s="99"/>
      <c r="E66" s="99"/>
      <c r="F66" s="99"/>
      <c r="G66" s="154">
        <f>G67+G68</f>
        <v>4</v>
      </c>
      <c r="H66" s="154">
        <f>H67+H68</f>
        <v>120</v>
      </c>
      <c r="I66" s="87"/>
      <c r="J66" s="99"/>
      <c r="K66" s="99"/>
      <c r="L66" s="100"/>
      <c r="M66" s="146"/>
      <c r="N66" s="93"/>
      <c r="O66" s="93"/>
      <c r="P66" s="94"/>
      <c r="Q66" s="93"/>
      <c r="R66" s="93"/>
      <c r="S66" s="94"/>
      <c r="T66" s="93"/>
      <c r="U66" s="93"/>
      <c r="V66" s="94"/>
      <c r="W66" s="93"/>
      <c r="X66" s="93"/>
      <c r="Y66" s="94"/>
      <c r="Z66" s="93"/>
      <c r="AA66" s="94"/>
      <c r="AB66" s="94"/>
      <c r="AC66" s="52"/>
      <c r="AD66" s="52"/>
    </row>
    <row r="67" spans="1:30" s="53" customFormat="1" ht="18.75">
      <c r="A67" s="174" t="s">
        <v>197</v>
      </c>
      <c r="B67" s="175" t="s">
        <v>168</v>
      </c>
      <c r="C67" s="176">
        <v>12</v>
      </c>
      <c r="D67" s="177"/>
      <c r="E67" s="177"/>
      <c r="F67" s="177"/>
      <c r="G67" s="163">
        <v>2</v>
      </c>
      <c r="H67" s="145">
        <f>G67*30</f>
        <v>60</v>
      </c>
      <c r="I67" s="87">
        <f>SUM(J67:L67)</f>
        <v>4</v>
      </c>
      <c r="J67" s="99">
        <v>4</v>
      </c>
      <c r="K67" s="99"/>
      <c r="L67" s="100"/>
      <c r="M67" s="146">
        <f>H67-I67</f>
        <v>56</v>
      </c>
      <c r="N67" s="93"/>
      <c r="O67" s="93"/>
      <c r="P67" s="94"/>
      <c r="Q67" s="93"/>
      <c r="R67" s="93"/>
      <c r="S67" s="94"/>
      <c r="T67" s="93"/>
      <c r="U67" s="93"/>
      <c r="V67" s="94"/>
      <c r="W67" s="93"/>
      <c r="X67" s="93"/>
      <c r="Y67" s="94" t="s">
        <v>127</v>
      </c>
      <c r="Z67" s="135"/>
      <c r="AA67" s="178"/>
      <c r="AB67" s="178"/>
      <c r="AC67" s="52"/>
      <c r="AD67" s="52"/>
    </row>
    <row r="68" spans="1:30" s="53" customFormat="1" ht="19.5" thickBot="1">
      <c r="A68" s="174" t="s">
        <v>198</v>
      </c>
      <c r="B68" s="175" t="s">
        <v>102</v>
      </c>
      <c r="C68" s="176"/>
      <c r="D68" s="149">
        <v>3</v>
      </c>
      <c r="E68" s="149"/>
      <c r="F68" s="149"/>
      <c r="G68" s="37">
        <v>2</v>
      </c>
      <c r="H68" s="151">
        <f>G68*30</f>
        <v>60</v>
      </c>
      <c r="I68" s="105">
        <f>SUM(J68:L68)</f>
        <v>0</v>
      </c>
      <c r="J68" s="74"/>
      <c r="K68" s="74"/>
      <c r="L68" s="152"/>
      <c r="M68" s="153">
        <f>H68-I68</f>
        <v>60</v>
      </c>
      <c r="N68" s="38"/>
      <c r="O68" s="38"/>
      <c r="P68" s="109"/>
      <c r="Q68" s="38"/>
      <c r="R68" s="135"/>
      <c r="S68" s="178"/>
      <c r="T68" s="135"/>
      <c r="U68" s="135"/>
      <c r="V68" s="178"/>
      <c r="W68" s="135"/>
      <c r="X68" s="135"/>
      <c r="Y68" s="178"/>
      <c r="Z68" s="135"/>
      <c r="AA68" s="178"/>
      <c r="AB68" s="178"/>
      <c r="AC68" s="52"/>
      <c r="AD68" s="52"/>
    </row>
    <row r="69" spans="1:30" s="134" customFormat="1" ht="19.5" thickBot="1">
      <c r="A69" s="481" t="s">
        <v>32</v>
      </c>
      <c r="B69" s="482"/>
      <c r="C69" s="179"/>
      <c r="D69" s="118"/>
      <c r="E69" s="118"/>
      <c r="F69" s="118"/>
      <c r="G69" s="119">
        <f>G38+G39+G67+G41+G42+G43+G44+G46+G47+G48+G49+G50+G51+G52+G53+G54+G55+G56+G57+G59+G60+G61+G63+G64+G65+G68</f>
        <v>93.5</v>
      </c>
      <c r="H69" s="119">
        <f aca="true" t="shared" si="17" ref="H69:M69">H38+H39+H67+H41+H42+H43+H44+H46+H47+H48+H49+H50+H51+H52+H53+H54+H55+H56+H57+H59+H60+H61+H63+H64+H65+H68</f>
        <v>2805</v>
      </c>
      <c r="I69" s="119">
        <f>I38+I39+I67+I41+I42+I43+I44+I46+I47+I48+I49+I50+I51+I52+I53+I54+I55+I56+I57+I59+I60+I61+I63+I64+I65+I68</f>
        <v>148</v>
      </c>
      <c r="J69" s="119">
        <f>SUM(I37,I40,I43,I44,I45,I48,I49,I50:I50,I51,I52,I53,I54,I55,I56,I57,I58,I62,I65,I67)</f>
        <v>148</v>
      </c>
      <c r="K69" s="119">
        <f t="shared" si="17"/>
        <v>0</v>
      </c>
      <c r="L69" s="119">
        <f>SUM(L37,L40,2,4,L45,2,4,14,L58,L62,2)</f>
        <v>58</v>
      </c>
      <c r="M69" s="119">
        <f t="shared" si="17"/>
        <v>2657</v>
      </c>
      <c r="N69" s="119">
        <f>N38+N39+N67+N41+N42+N43+N44+N46+N47+N48+N49+N50+N51+N52+N53+N54+N55+N56+N57+N59+N60+N61+N63+N64+N65+N68</f>
        <v>0</v>
      </c>
      <c r="O69" s="119">
        <f>R686</f>
        <v>0</v>
      </c>
      <c r="P69" s="180" t="s">
        <v>240</v>
      </c>
      <c r="Q69" s="180" t="s">
        <v>128</v>
      </c>
      <c r="R69" s="180" t="s">
        <v>169</v>
      </c>
      <c r="S69" s="180" t="s">
        <v>246</v>
      </c>
      <c r="T69" s="180" t="s">
        <v>247</v>
      </c>
      <c r="U69" s="180" t="s">
        <v>169</v>
      </c>
      <c r="V69" s="180" t="s">
        <v>248</v>
      </c>
      <c r="W69" s="180" t="s">
        <v>249</v>
      </c>
      <c r="X69" s="180" t="s">
        <v>169</v>
      </c>
      <c r="Y69" s="180" t="s">
        <v>250</v>
      </c>
      <c r="Z69" s="180" t="s">
        <v>169</v>
      </c>
      <c r="AA69" s="180" t="s">
        <v>169</v>
      </c>
      <c r="AB69" s="180"/>
      <c r="AC69" s="133"/>
      <c r="AD69" s="133"/>
    </row>
    <row r="70" spans="1:30" s="134" customFormat="1" ht="18.75">
      <c r="A70" s="511" t="s">
        <v>162</v>
      </c>
      <c r="B70" s="512"/>
      <c r="C70" s="512"/>
      <c r="D70" s="512"/>
      <c r="E70" s="512"/>
      <c r="F70" s="512"/>
      <c r="G70" s="512"/>
      <c r="H70" s="512"/>
      <c r="I70" s="512"/>
      <c r="J70" s="512"/>
      <c r="K70" s="512"/>
      <c r="L70" s="512"/>
      <c r="M70" s="512"/>
      <c r="N70" s="512"/>
      <c r="O70" s="512"/>
      <c r="P70" s="512"/>
      <c r="Q70" s="512"/>
      <c r="R70" s="512"/>
      <c r="S70" s="512"/>
      <c r="T70" s="512"/>
      <c r="U70" s="512"/>
      <c r="V70" s="512"/>
      <c r="W70" s="512"/>
      <c r="X70" s="512"/>
      <c r="Y70" s="512"/>
      <c r="Z70" s="512"/>
      <c r="AA70" s="512"/>
      <c r="AB70" s="512"/>
      <c r="AC70" s="133"/>
      <c r="AD70" s="133"/>
    </row>
    <row r="71" spans="1:30" s="134" customFormat="1" ht="19.5" thickBot="1">
      <c r="A71" s="181"/>
      <c r="B71" s="497" t="s">
        <v>163</v>
      </c>
      <c r="C71" s="498"/>
      <c r="D71" s="498"/>
      <c r="E71" s="498"/>
      <c r="F71" s="498"/>
      <c r="G71" s="498"/>
      <c r="H71" s="498"/>
      <c r="I71" s="498"/>
      <c r="J71" s="498"/>
      <c r="K71" s="498"/>
      <c r="L71" s="498"/>
      <c r="M71" s="498"/>
      <c r="N71" s="497"/>
      <c r="O71" s="497"/>
      <c r="P71" s="497"/>
      <c r="Q71" s="497"/>
      <c r="R71" s="497"/>
      <c r="S71" s="497"/>
      <c r="T71" s="497"/>
      <c r="U71" s="497"/>
      <c r="V71" s="497"/>
      <c r="W71" s="497"/>
      <c r="X71" s="497"/>
      <c r="Y71" s="497"/>
      <c r="Z71" s="497"/>
      <c r="AA71" s="499"/>
      <c r="AB71" s="133"/>
      <c r="AC71" s="133"/>
      <c r="AD71" s="133"/>
    </row>
    <row r="72" spans="1:42" s="183" customFormat="1" ht="18.75">
      <c r="A72" s="160" t="s">
        <v>200</v>
      </c>
      <c r="B72" s="97" t="s">
        <v>77</v>
      </c>
      <c r="C72" s="98"/>
      <c r="D72" s="99">
        <v>12</v>
      </c>
      <c r="E72" s="99"/>
      <c r="F72" s="99"/>
      <c r="G72" s="163">
        <v>3</v>
      </c>
      <c r="H72" s="182">
        <f aca="true" t="shared" si="18" ref="H72:H87">G72*30</f>
        <v>90</v>
      </c>
      <c r="I72" s="87">
        <f aca="true" t="shared" si="19" ref="I72:I87">SUM(J72:L72)</f>
        <v>4</v>
      </c>
      <c r="J72" s="99">
        <v>4</v>
      </c>
      <c r="K72" s="99"/>
      <c r="L72" s="100"/>
      <c r="M72" s="89">
        <f aca="true" t="shared" si="20" ref="M72:M87">H72-I72</f>
        <v>86</v>
      </c>
      <c r="N72" s="93"/>
      <c r="O72" s="93"/>
      <c r="P72" s="94"/>
      <c r="Q72" s="93"/>
      <c r="R72" s="93"/>
      <c r="S72" s="94"/>
      <c r="T72" s="93"/>
      <c r="U72" s="93"/>
      <c r="V72" s="94"/>
      <c r="W72" s="93"/>
      <c r="X72" s="93"/>
      <c r="Y72" s="94" t="s">
        <v>127</v>
      </c>
      <c r="Z72" s="93"/>
      <c r="AA72" s="94"/>
      <c r="AB72" s="94"/>
      <c r="AC72" s="133"/>
      <c r="AD72" s="133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</row>
    <row r="73" spans="1:30" s="134" customFormat="1" ht="18.75">
      <c r="A73" s="160" t="s">
        <v>199</v>
      </c>
      <c r="B73" s="184" t="s">
        <v>74</v>
      </c>
      <c r="C73" s="185"/>
      <c r="D73" s="130">
        <v>12</v>
      </c>
      <c r="E73" s="130"/>
      <c r="F73" s="130"/>
      <c r="G73" s="163">
        <v>3</v>
      </c>
      <c r="H73" s="182">
        <f t="shared" si="18"/>
        <v>90</v>
      </c>
      <c r="I73" s="87">
        <f t="shared" si="19"/>
        <v>4</v>
      </c>
      <c r="J73" s="129">
        <v>4</v>
      </c>
      <c r="K73" s="129"/>
      <c r="L73" s="186"/>
      <c r="M73" s="89">
        <f t="shared" si="20"/>
        <v>86</v>
      </c>
      <c r="N73" s="160"/>
      <c r="O73" s="160"/>
      <c r="P73" s="187"/>
      <c r="Q73" s="160"/>
      <c r="R73" s="160"/>
      <c r="S73" s="187"/>
      <c r="T73" s="160"/>
      <c r="U73" s="160"/>
      <c r="V73" s="187"/>
      <c r="W73" s="160"/>
      <c r="X73" s="93"/>
      <c r="Y73" s="94" t="s">
        <v>127</v>
      </c>
      <c r="Z73" s="93"/>
      <c r="AA73" s="187"/>
      <c r="AB73" s="187"/>
      <c r="AC73" s="133"/>
      <c r="AD73" s="133"/>
    </row>
    <row r="74" spans="1:30" s="134" customFormat="1" ht="18.75">
      <c r="A74" s="160" t="s">
        <v>201</v>
      </c>
      <c r="B74" s="184" t="s">
        <v>82</v>
      </c>
      <c r="C74" s="185"/>
      <c r="D74" s="130">
        <v>7</v>
      </c>
      <c r="E74" s="130"/>
      <c r="F74" s="130"/>
      <c r="G74" s="163">
        <v>3</v>
      </c>
      <c r="H74" s="182">
        <f t="shared" si="18"/>
        <v>90</v>
      </c>
      <c r="I74" s="303">
        <v>6</v>
      </c>
      <c r="J74" s="310" t="s">
        <v>127</v>
      </c>
      <c r="K74" s="104"/>
      <c r="L74" s="310" t="s">
        <v>239</v>
      </c>
      <c r="M74" s="89">
        <f t="shared" si="20"/>
        <v>84</v>
      </c>
      <c r="N74" s="160"/>
      <c r="O74" s="160"/>
      <c r="P74" s="187"/>
      <c r="Q74" s="160"/>
      <c r="R74" s="160"/>
      <c r="S74" s="187"/>
      <c r="T74" s="93" t="s">
        <v>229</v>
      </c>
      <c r="U74" s="160"/>
      <c r="V74" s="187"/>
      <c r="W74" s="160"/>
      <c r="X74" s="93"/>
      <c r="Y74" s="94"/>
      <c r="Z74" s="93"/>
      <c r="AA74" s="187"/>
      <c r="AB74" s="187"/>
      <c r="AC74" s="133"/>
      <c r="AD74" s="133"/>
    </row>
    <row r="75" spans="1:30" s="134" customFormat="1" ht="18.75">
      <c r="A75" s="160" t="s">
        <v>202</v>
      </c>
      <c r="B75" s="184" t="s">
        <v>96</v>
      </c>
      <c r="C75" s="185"/>
      <c r="D75" s="130">
        <v>10</v>
      </c>
      <c r="E75" s="130"/>
      <c r="F75" s="130"/>
      <c r="G75" s="163">
        <v>3</v>
      </c>
      <c r="H75" s="182">
        <f t="shared" si="18"/>
        <v>90</v>
      </c>
      <c r="I75" s="87">
        <f t="shared" si="19"/>
        <v>4</v>
      </c>
      <c r="J75" s="129">
        <v>4</v>
      </c>
      <c r="K75" s="129"/>
      <c r="L75" s="186"/>
      <c r="M75" s="89">
        <f t="shared" si="20"/>
        <v>86</v>
      </c>
      <c r="N75" s="160"/>
      <c r="O75" s="160"/>
      <c r="P75" s="187"/>
      <c r="Q75" s="160"/>
      <c r="R75" s="160"/>
      <c r="S75" s="187"/>
      <c r="T75" s="93"/>
      <c r="U75" s="160"/>
      <c r="V75" s="187"/>
      <c r="W75" s="160" t="s">
        <v>127</v>
      </c>
      <c r="X75" s="93"/>
      <c r="Y75" s="94"/>
      <c r="Z75" s="93"/>
      <c r="AA75" s="187"/>
      <c r="AB75" s="187"/>
      <c r="AC75" s="133"/>
      <c r="AD75" s="133"/>
    </row>
    <row r="76" spans="1:30" s="134" customFormat="1" ht="18.75">
      <c r="A76" s="160" t="s">
        <v>203</v>
      </c>
      <c r="B76" s="184" t="s">
        <v>93</v>
      </c>
      <c r="C76" s="185"/>
      <c r="D76" s="130">
        <v>12</v>
      </c>
      <c r="E76" s="130"/>
      <c r="F76" s="130"/>
      <c r="G76" s="163">
        <v>2</v>
      </c>
      <c r="H76" s="182">
        <f t="shared" si="18"/>
        <v>60</v>
      </c>
      <c r="I76" s="87">
        <f t="shared" si="19"/>
        <v>4</v>
      </c>
      <c r="J76" s="129">
        <v>4</v>
      </c>
      <c r="K76" s="129"/>
      <c r="L76" s="186"/>
      <c r="M76" s="89">
        <f t="shared" si="20"/>
        <v>56</v>
      </c>
      <c r="N76" s="160"/>
      <c r="O76" s="160"/>
      <c r="P76" s="187"/>
      <c r="Q76" s="160"/>
      <c r="R76" s="160"/>
      <c r="S76" s="187"/>
      <c r="T76" s="93"/>
      <c r="U76" s="160"/>
      <c r="V76" s="187"/>
      <c r="W76" s="160"/>
      <c r="X76" s="93"/>
      <c r="Y76" s="94" t="s">
        <v>127</v>
      </c>
      <c r="Z76" s="93"/>
      <c r="AA76" s="187"/>
      <c r="AB76" s="187"/>
      <c r="AC76" s="133"/>
      <c r="AD76" s="133"/>
    </row>
    <row r="77" spans="1:30" s="134" customFormat="1" ht="18.75">
      <c r="A77" s="160" t="s">
        <v>204</v>
      </c>
      <c r="B77" s="188" t="s">
        <v>98</v>
      </c>
      <c r="C77" s="185"/>
      <c r="D77" s="130">
        <v>10</v>
      </c>
      <c r="E77" s="130"/>
      <c r="F77" s="130"/>
      <c r="G77" s="163">
        <v>3</v>
      </c>
      <c r="H77" s="182">
        <f t="shared" si="18"/>
        <v>90</v>
      </c>
      <c r="I77" s="87">
        <f t="shared" si="19"/>
        <v>4</v>
      </c>
      <c r="J77" s="129">
        <v>4</v>
      </c>
      <c r="K77" s="129"/>
      <c r="L77" s="186"/>
      <c r="M77" s="89">
        <f t="shared" si="20"/>
        <v>86</v>
      </c>
      <c r="N77" s="160"/>
      <c r="O77" s="160"/>
      <c r="P77" s="187"/>
      <c r="Q77" s="160"/>
      <c r="R77" s="160"/>
      <c r="S77" s="187"/>
      <c r="T77" s="93"/>
      <c r="U77" s="160"/>
      <c r="V77" s="187"/>
      <c r="W77" s="160" t="s">
        <v>127</v>
      </c>
      <c r="X77" s="93"/>
      <c r="Y77" s="94"/>
      <c r="Z77" s="93"/>
      <c r="AA77" s="187"/>
      <c r="AB77" s="187"/>
      <c r="AC77" s="133"/>
      <c r="AD77" s="133"/>
    </row>
    <row r="78" spans="1:30" s="134" customFormat="1" ht="18.75">
      <c r="A78" s="160" t="s">
        <v>205</v>
      </c>
      <c r="B78" s="97" t="s">
        <v>61</v>
      </c>
      <c r="C78" s="128"/>
      <c r="D78" s="99">
        <v>7</v>
      </c>
      <c r="E78" s="99"/>
      <c r="F78" s="129"/>
      <c r="G78" s="163">
        <v>3</v>
      </c>
      <c r="H78" s="182">
        <f t="shared" si="18"/>
        <v>90</v>
      </c>
      <c r="I78" s="87">
        <f t="shared" si="19"/>
        <v>4</v>
      </c>
      <c r="J78" s="129">
        <v>4</v>
      </c>
      <c r="K78" s="129"/>
      <c r="L78" s="186"/>
      <c r="M78" s="89">
        <f t="shared" si="20"/>
        <v>86</v>
      </c>
      <c r="N78" s="93"/>
      <c r="O78" s="93"/>
      <c r="P78" s="94"/>
      <c r="Q78" s="93"/>
      <c r="R78" s="93"/>
      <c r="S78" s="94"/>
      <c r="T78" s="93" t="s">
        <v>127</v>
      </c>
      <c r="U78" s="93"/>
      <c r="V78" s="94"/>
      <c r="W78" s="166"/>
      <c r="X78" s="166"/>
      <c r="Y78" s="155"/>
      <c r="Z78" s="166"/>
      <c r="AA78" s="155"/>
      <c r="AB78" s="155"/>
      <c r="AC78" s="133"/>
      <c r="AD78" s="133"/>
    </row>
    <row r="79" spans="1:30" s="53" customFormat="1" ht="18.75">
      <c r="A79" s="160" t="s">
        <v>206</v>
      </c>
      <c r="B79" s="97" t="s">
        <v>71</v>
      </c>
      <c r="C79" s="98"/>
      <c r="D79" s="99">
        <v>10</v>
      </c>
      <c r="E79" s="99"/>
      <c r="F79" s="99"/>
      <c r="G79" s="36">
        <v>3</v>
      </c>
      <c r="H79" s="182">
        <f t="shared" si="18"/>
        <v>90</v>
      </c>
      <c r="I79" s="87">
        <f t="shared" si="19"/>
        <v>4</v>
      </c>
      <c r="J79" s="129">
        <v>4</v>
      </c>
      <c r="K79" s="129"/>
      <c r="L79" s="186"/>
      <c r="M79" s="89">
        <f t="shared" si="20"/>
        <v>86</v>
      </c>
      <c r="N79" s="93"/>
      <c r="O79" s="93"/>
      <c r="P79" s="94"/>
      <c r="Q79" s="93"/>
      <c r="R79" s="93"/>
      <c r="S79" s="94"/>
      <c r="T79" s="93"/>
      <c r="U79" s="93"/>
      <c r="V79" s="94"/>
      <c r="W79" s="93" t="s">
        <v>127</v>
      </c>
      <c r="X79" s="93"/>
      <c r="Y79" s="94"/>
      <c r="Z79" s="93"/>
      <c r="AA79" s="94"/>
      <c r="AB79" s="94"/>
      <c r="AC79" s="52"/>
      <c r="AD79" s="52"/>
    </row>
    <row r="80" spans="1:30" s="53" customFormat="1" ht="18.75">
      <c r="A80" s="160" t="s">
        <v>207</v>
      </c>
      <c r="B80" s="189" t="s">
        <v>56</v>
      </c>
      <c r="C80" s="98"/>
      <c r="D80" s="99">
        <v>12</v>
      </c>
      <c r="E80" s="99"/>
      <c r="F80" s="99"/>
      <c r="G80" s="36">
        <v>2.5</v>
      </c>
      <c r="H80" s="182">
        <f t="shared" si="18"/>
        <v>75</v>
      </c>
      <c r="I80" s="87">
        <f t="shared" si="19"/>
        <v>6</v>
      </c>
      <c r="J80" s="129">
        <v>6</v>
      </c>
      <c r="K80" s="129"/>
      <c r="L80" s="186"/>
      <c r="M80" s="89">
        <f t="shared" si="20"/>
        <v>69</v>
      </c>
      <c r="N80" s="93"/>
      <c r="O80" s="93"/>
      <c r="P80" s="94"/>
      <c r="Q80" s="93"/>
      <c r="R80" s="93"/>
      <c r="S80" s="94"/>
      <c r="T80" s="93"/>
      <c r="U80" s="93"/>
      <c r="V80" s="94"/>
      <c r="W80" s="93"/>
      <c r="X80" s="93"/>
      <c r="Y80" s="94" t="s">
        <v>126</v>
      </c>
      <c r="Z80" s="93"/>
      <c r="AA80" s="94"/>
      <c r="AB80" s="94"/>
      <c r="AC80" s="52"/>
      <c r="AD80" s="52"/>
    </row>
    <row r="81" spans="1:30" s="53" customFormat="1" ht="18.75">
      <c r="A81" s="160" t="s">
        <v>208</v>
      </c>
      <c r="B81" s="97" t="s">
        <v>52</v>
      </c>
      <c r="C81" s="98">
        <v>12</v>
      </c>
      <c r="D81" s="99"/>
      <c r="E81" s="99"/>
      <c r="F81" s="99"/>
      <c r="G81" s="36">
        <v>3</v>
      </c>
      <c r="H81" s="182">
        <f t="shared" si="18"/>
        <v>90</v>
      </c>
      <c r="I81" s="303">
        <v>6</v>
      </c>
      <c r="J81" s="310" t="s">
        <v>127</v>
      </c>
      <c r="K81" s="104"/>
      <c r="L81" s="310" t="s">
        <v>239</v>
      </c>
      <c r="M81" s="89">
        <f t="shared" si="20"/>
        <v>84</v>
      </c>
      <c r="N81" s="93"/>
      <c r="O81" s="93"/>
      <c r="P81" s="94"/>
      <c r="Q81" s="93"/>
      <c r="R81" s="93"/>
      <c r="S81" s="94"/>
      <c r="T81" s="93"/>
      <c r="U81" s="93"/>
      <c r="V81" s="94"/>
      <c r="W81" s="93"/>
      <c r="X81" s="93"/>
      <c r="Y81" s="94" t="s">
        <v>229</v>
      </c>
      <c r="Z81" s="93"/>
      <c r="AA81" s="94"/>
      <c r="AB81" s="94"/>
      <c r="AC81" s="52"/>
      <c r="AD81" s="52"/>
    </row>
    <row r="82" spans="1:30" s="53" customFormat="1" ht="18.75">
      <c r="A82" s="160" t="s">
        <v>209</v>
      </c>
      <c r="B82" s="97" t="s">
        <v>83</v>
      </c>
      <c r="C82" s="98"/>
      <c r="D82" s="190">
        <v>7</v>
      </c>
      <c r="E82" s="190"/>
      <c r="F82" s="99"/>
      <c r="G82" s="191">
        <v>3</v>
      </c>
      <c r="H82" s="182">
        <f t="shared" si="18"/>
        <v>90</v>
      </c>
      <c r="I82" s="87">
        <v>4</v>
      </c>
      <c r="J82" s="177">
        <v>4</v>
      </c>
      <c r="K82" s="129"/>
      <c r="L82" s="186"/>
      <c r="M82" s="89">
        <f t="shared" si="20"/>
        <v>86</v>
      </c>
      <c r="N82" s="93"/>
      <c r="O82" s="93"/>
      <c r="P82" s="94"/>
      <c r="Q82" s="93"/>
      <c r="R82" s="93"/>
      <c r="S82" s="94"/>
      <c r="T82" s="93" t="s">
        <v>127</v>
      </c>
      <c r="U82" s="93"/>
      <c r="V82" s="94"/>
      <c r="W82" s="93"/>
      <c r="X82" s="93"/>
      <c r="Y82" s="94"/>
      <c r="Z82" s="93"/>
      <c r="AA82" s="94"/>
      <c r="AB82" s="94"/>
      <c r="AC82" s="52"/>
      <c r="AD82" s="52"/>
    </row>
    <row r="83" spans="1:30" s="53" customFormat="1" ht="31.5">
      <c r="A83" s="160" t="s">
        <v>210</v>
      </c>
      <c r="B83" s="189" t="s">
        <v>70</v>
      </c>
      <c r="C83" s="98"/>
      <c r="D83" s="99">
        <v>10</v>
      </c>
      <c r="E83" s="99"/>
      <c r="F83" s="99"/>
      <c r="G83" s="36">
        <v>3</v>
      </c>
      <c r="H83" s="182">
        <f t="shared" si="18"/>
        <v>90</v>
      </c>
      <c r="I83" s="87">
        <f t="shared" si="19"/>
        <v>4</v>
      </c>
      <c r="J83" s="129">
        <v>4</v>
      </c>
      <c r="K83" s="129"/>
      <c r="L83" s="186"/>
      <c r="M83" s="89">
        <f t="shared" si="20"/>
        <v>86</v>
      </c>
      <c r="N83" s="93"/>
      <c r="O83" s="93"/>
      <c r="P83" s="94"/>
      <c r="Q83" s="93"/>
      <c r="R83" s="93"/>
      <c r="S83" s="94"/>
      <c r="T83" s="93"/>
      <c r="U83" s="93"/>
      <c r="V83" s="94"/>
      <c r="W83" s="93" t="s">
        <v>127</v>
      </c>
      <c r="X83" s="93"/>
      <c r="Y83" s="94"/>
      <c r="Z83" s="93"/>
      <c r="AA83" s="94"/>
      <c r="AB83" s="94"/>
      <c r="AC83" s="52"/>
      <c r="AD83" s="52"/>
    </row>
    <row r="84" spans="1:30" s="53" customFormat="1" ht="18.75">
      <c r="A84" s="192" t="s">
        <v>211</v>
      </c>
      <c r="B84" s="193" t="s">
        <v>53</v>
      </c>
      <c r="C84" s="98"/>
      <c r="D84" s="99"/>
      <c r="E84" s="99"/>
      <c r="F84" s="99"/>
      <c r="G84" s="36">
        <f>G85+G86</f>
        <v>4</v>
      </c>
      <c r="H84" s="36">
        <f aca="true" t="shared" si="21" ref="H84:M84">H85+H86</f>
        <v>120</v>
      </c>
      <c r="I84" s="36">
        <f t="shared" si="21"/>
        <v>12</v>
      </c>
      <c r="J84" s="36">
        <f t="shared" si="21"/>
        <v>8</v>
      </c>
      <c r="K84" s="36"/>
      <c r="L84" s="36">
        <f t="shared" si="21"/>
        <v>4</v>
      </c>
      <c r="M84" s="36">
        <f t="shared" si="21"/>
        <v>108</v>
      </c>
      <c r="N84" s="93"/>
      <c r="O84" s="93"/>
      <c r="P84" s="94"/>
      <c r="Q84" s="93"/>
      <c r="R84" s="93"/>
      <c r="S84" s="94"/>
      <c r="T84" s="93"/>
      <c r="U84" s="93"/>
      <c r="V84" s="94"/>
      <c r="W84" s="93"/>
      <c r="X84" s="93"/>
      <c r="Y84" s="94"/>
      <c r="Z84" s="93"/>
      <c r="AA84" s="94"/>
      <c r="AB84" s="94"/>
      <c r="AC84" s="52"/>
      <c r="AD84" s="52"/>
    </row>
    <row r="85" spans="1:30" s="53" customFormat="1" ht="18.75">
      <c r="A85" s="160" t="s">
        <v>212</v>
      </c>
      <c r="B85" s="97" t="s">
        <v>53</v>
      </c>
      <c r="C85" s="194">
        <v>10</v>
      </c>
      <c r="D85" s="190"/>
      <c r="E85" s="190"/>
      <c r="F85" s="190"/>
      <c r="G85" s="36">
        <v>3</v>
      </c>
      <c r="H85" s="182">
        <f t="shared" si="18"/>
        <v>90</v>
      </c>
      <c r="I85" s="87">
        <f t="shared" si="19"/>
        <v>8</v>
      </c>
      <c r="J85" s="129">
        <v>8</v>
      </c>
      <c r="K85" s="129"/>
      <c r="L85" s="186"/>
      <c r="M85" s="89">
        <f t="shared" si="20"/>
        <v>82</v>
      </c>
      <c r="N85" s="93"/>
      <c r="O85" s="93"/>
      <c r="P85" s="94"/>
      <c r="Q85" s="93"/>
      <c r="R85" s="93"/>
      <c r="S85" s="94"/>
      <c r="T85" s="93"/>
      <c r="U85" s="93"/>
      <c r="V85" s="94"/>
      <c r="W85" s="93" t="s">
        <v>227</v>
      </c>
      <c r="X85" s="93"/>
      <c r="Y85" s="94"/>
      <c r="Z85" s="93"/>
      <c r="AA85" s="94"/>
      <c r="AB85" s="94"/>
      <c r="AC85" s="52"/>
      <c r="AD85" s="52"/>
    </row>
    <row r="86" spans="1:30" s="53" customFormat="1" ht="18.75">
      <c r="A86" s="160" t="s">
        <v>213</v>
      </c>
      <c r="B86" s="97" t="s">
        <v>69</v>
      </c>
      <c r="C86" s="194"/>
      <c r="D86" s="190"/>
      <c r="E86" s="190"/>
      <c r="F86" s="190">
        <v>12</v>
      </c>
      <c r="G86" s="36">
        <v>1</v>
      </c>
      <c r="H86" s="182">
        <f t="shared" si="18"/>
        <v>30</v>
      </c>
      <c r="I86" s="87">
        <f t="shared" si="19"/>
        <v>4</v>
      </c>
      <c r="J86" s="99"/>
      <c r="K86" s="99"/>
      <c r="L86" s="100">
        <v>4</v>
      </c>
      <c r="M86" s="89">
        <f t="shared" si="20"/>
        <v>26</v>
      </c>
      <c r="N86" s="93"/>
      <c r="O86" s="93"/>
      <c r="P86" s="94"/>
      <c r="Q86" s="93"/>
      <c r="R86" s="93"/>
      <c r="S86" s="94"/>
      <c r="T86" s="93"/>
      <c r="U86" s="93"/>
      <c r="V86" s="94"/>
      <c r="W86" s="93"/>
      <c r="X86" s="93"/>
      <c r="Y86" s="94" t="s">
        <v>127</v>
      </c>
      <c r="Z86" s="93"/>
      <c r="AA86" s="94"/>
      <c r="AB86" s="94"/>
      <c r="AC86" s="52"/>
      <c r="AD86" s="52"/>
    </row>
    <row r="87" spans="1:30" s="134" customFormat="1" ht="19.5" thickBot="1">
      <c r="A87" s="160" t="s">
        <v>214</v>
      </c>
      <c r="B87" s="195" t="s">
        <v>80</v>
      </c>
      <c r="C87" s="176"/>
      <c r="D87" s="177">
        <v>12</v>
      </c>
      <c r="E87" s="177"/>
      <c r="F87" s="177"/>
      <c r="G87" s="191">
        <v>3</v>
      </c>
      <c r="H87" s="182">
        <f t="shared" si="18"/>
        <v>90</v>
      </c>
      <c r="I87" s="87">
        <f t="shared" si="19"/>
        <v>4</v>
      </c>
      <c r="J87" s="177">
        <v>4</v>
      </c>
      <c r="K87" s="177"/>
      <c r="L87" s="196"/>
      <c r="M87" s="89">
        <f t="shared" si="20"/>
        <v>86</v>
      </c>
      <c r="N87" s="135"/>
      <c r="O87" s="135"/>
      <c r="P87" s="178"/>
      <c r="Q87" s="135"/>
      <c r="R87" s="135"/>
      <c r="S87" s="178"/>
      <c r="T87" s="135"/>
      <c r="U87" s="135"/>
      <c r="V87" s="178"/>
      <c r="W87" s="135"/>
      <c r="X87" s="135"/>
      <c r="Y87" s="178" t="s">
        <v>127</v>
      </c>
      <c r="Z87" s="135"/>
      <c r="AA87" s="178"/>
      <c r="AB87" s="178"/>
      <c r="AC87" s="133"/>
      <c r="AD87" s="133"/>
    </row>
    <row r="88" spans="1:30" s="53" customFormat="1" ht="19.5" thickBot="1">
      <c r="A88" s="502" t="s">
        <v>32</v>
      </c>
      <c r="B88" s="503"/>
      <c r="C88" s="116"/>
      <c r="D88" s="197"/>
      <c r="E88" s="198"/>
      <c r="F88" s="199"/>
      <c r="G88" s="200">
        <f>SUM(G72:G87)-G84</f>
        <v>41.5</v>
      </c>
      <c r="H88" s="200">
        <f aca="true" t="shared" si="22" ref="H88:M88">SUM(H72:H87)-H84</f>
        <v>1245</v>
      </c>
      <c r="I88" s="200">
        <f t="shared" si="22"/>
        <v>70</v>
      </c>
      <c r="J88" s="200">
        <f t="shared" si="22"/>
        <v>54</v>
      </c>
      <c r="K88" s="200">
        <f t="shared" si="22"/>
        <v>0</v>
      </c>
      <c r="L88" s="200">
        <f t="shared" si="22"/>
        <v>4</v>
      </c>
      <c r="M88" s="200">
        <f t="shared" si="22"/>
        <v>1175</v>
      </c>
      <c r="N88" s="201">
        <f aca="true" t="shared" si="23" ref="N88:AA88">SUM(N72:N87)</f>
        <v>0</v>
      </c>
      <c r="O88" s="201">
        <f t="shared" si="23"/>
        <v>0</v>
      </c>
      <c r="P88" s="201">
        <f t="shared" si="23"/>
        <v>0</v>
      </c>
      <c r="Q88" s="201">
        <f t="shared" si="23"/>
        <v>0</v>
      </c>
      <c r="R88" s="201">
        <f t="shared" si="23"/>
        <v>0</v>
      </c>
      <c r="S88" s="201">
        <f t="shared" si="23"/>
        <v>0</v>
      </c>
      <c r="T88" s="201" t="s">
        <v>241</v>
      </c>
      <c r="U88" s="201">
        <f t="shared" si="23"/>
        <v>0</v>
      </c>
      <c r="V88" s="201">
        <f t="shared" si="23"/>
        <v>0</v>
      </c>
      <c r="W88" s="201" t="s">
        <v>242</v>
      </c>
      <c r="X88" s="201">
        <f t="shared" si="23"/>
        <v>0</v>
      </c>
      <c r="Y88" s="201" t="s">
        <v>243</v>
      </c>
      <c r="Z88" s="201">
        <f t="shared" si="23"/>
        <v>0</v>
      </c>
      <c r="AA88" s="201">
        <f t="shared" si="23"/>
        <v>0</v>
      </c>
      <c r="AB88" s="201"/>
      <c r="AC88" s="52"/>
      <c r="AD88" s="52"/>
    </row>
    <row r="89" spans="1:30" s="53" customFormat="1" ht="19.5" thickBot="1">
      <c r="A89" s="477" t="s">
        <v>244</v>
      </c>
      <c r="B89" s="478"/>
      <c r="C89" s="478"/>
      <c r="D89" s="478"/>
      <c r="E89" s="478"/>
      <c r="F89" s="478"/>
      <c r="G89" s="478"/>
      <c r="H89" s="478"/>
      <c r="I89" s="478"/>
      <c r="J89" s="478"/>
      <c r="K89" s="478"/>
      <c r="L89" s="478"/>
      <c r="M89" s="478"/>
      <c r="N89" s="479"/>
      <c r="O89" s="479"/>
      <c r="P89" s="479"/>
      <c r="Q89" s="479"/>
      <c r="R89" s="479"/>
      <c r="S89" s="479"/>
      <c r="T89" s="479"/>
      <c r="U89" s="479"/>
      <c r="V89" s="479"/>
      <c r="W89" s="479"/>
      <c r="X89" s="479"/>
      <c r="Y89" s="479"/>
      <c r="Z89" s="479"/>
      <c r="AA89" s="480"/>
      <c r="AB89" s="52"/>
      <c r="AC89" s="52"/>
      <c r="AD89" s="52"/>
    </row>
    <row r="90" spans="1:30" s="53" customFormat="1" ht="18.75">
      <c r="A90" s="315">
        <v>1</v>
      </c>
      <c r="B90" s="316" t="s">
        <v>18</v>
      </c>
      <c r="C90" s="317"/>
      <c r="D90" s="318">
        <v>13</v>
      </c>
      <c r="E90" s="318"/>
      <c r="F90" s="318"/>
      <c r="G90" s="319">
        <v>19.5</v>
      </c>
      <c r="H90" s="319">
        <f>G90*30</f>
        <v>585</v>
      </c>
      <c r="I90" s="87">
        <f>SUM(J90:L90)</f>
        <v>0</v>
      </c>
      <c r="J90" s="202"/>
      <c r="K90" s="202"/>
      <c r="L90" s="202"/>
      <c r="M90" s="206"/>
      <c r="N90" s="207"/>
      <c r="O90" s="207"/>
      <c r="P90" s="208"/>
      <c r="Q90" s="207"/>
      <c r="R90" s="207"/>
      <c r="S90" s="208"/>
      <c r="T90" s="207"/>
      <c r="U90" s="207"/>
      <c r="V90" s="208"/>
      <c r="W90" s="207"/>
      <c r="X90" s="207"/>
      <c r="Y90" s="208"/>
      <c r="Z90" s="207"/>
      <c r="AA90" s="208"/>
      <c r="AB90" s="208"/>
      <c r="AC90" s="52"/>
      <c r="AD90" s="52"/>
    </row>
    <row r="91" spans="1:30" s="53" customFormat="1" ht="19.5" thickBot="1">
      <c r="A91" s="320">
        <v>2</v>
      </c>
      <c r="B91" s="321" t="s">
        <v>245</v>
      </c>
      <c r="C91" s="322">
        <v>13</v>
      </c>
      <c r="D91" s="323"/>
      <c r="E91" s="323"/>
      <c r="F91" s="323"/>
      <c r="G91" s="324">
        <v>3</v>
      </c>
      <c r="H91" s="319">
        <f>G91*30</f>
        <v>90</v>
      </c>
      <c r="I91" s="87">
        <f>SUM(J91:L91)</f>
        <v>0</v>
      </c>
      <c r="J91" s="203"/>
      <c r="K91" s="203"/>
      <c r="L91" s="203"/>
      <c r="M91" s="209"/>
      <c r="N91" s="210"/>
      <c r="O91" s="210"/>
      <c r="P91" s="211"/>
      <c r="Q91" s="210"/>
      <c r="R91" s="210"/>
      <c r="S91" s="211"/>
      <c r="T91" s="210"/>
      <c r="U91" s="210"/>
      <c r="V91" s="211"/>
      <c r="W91" s="210"/>
      <c r="X91" s="210"/>
      <c r="Y91" s="211"/>
      <c r="Z91" s="210"/>
      <c r="AA91" s="115"/>
      <c r="AB91" s="115"/>
      <c r="AC91" s="52"/>
      <c r="AD91" s="52"/>
    </row>
    <row r="92" spans="1:30" s="53" customFormat="1" ht="19.5" thickBot="1">
      <c r="A92" s="212"/>
      <c r="B92" s="204" t="s">
        <v>32</v>
      </c>
      <c r="C92" s="213"/>
      <c r="D92" s="117"/>
      <c r="E92" s="117"/>
      <c r="F92" s="117"/>
      <c r="G92" s="205">
        <f>SUM(G90:G91)</f>
        <v>22.5</v>
      </c>
      <c r="H92" s="205">
        <f aca="true" t="shared" si="24" ref="H92:AA92">SUM(H90:H91)</f>
        <v>675</v>
      </c>
      <c r="I92" s="205">
        <f t="shared" si="24"/>
        <v>0</v>
      </c>
      <c r="J92" s="205">
        <f t="shared" si="24"/>
        <v>0</v>
      </c>
      <c r="K92" s="205">
        <f t="shared" si="24"/>
        <v>0</v>
      </c>
      <c r="L92" s="205">
        <f t="shared" si="24"/>
        <v>0</v>
      </c>
      <c r="M92" s="205">
        <f t="shared" si="24"/>
        <v>0</v>
      </c>
      <c r="N92" s="201">
        <f t="shared" si="24"/>
        <v>0</v>
      </c>
      <c r="O92" s="201">
        <f t="shared" si="24"/>
        <v>0</v>
      </c>
      <c r="P92" s="201">
        <f t="shared" si="24"/>
        <v>0</v>
      </c>
      <c r="Q92" s="201">
        <f t="shared" si="24"/>
        <v>0</v>
      </c>
      <c r="R92" s="201">
        <f t="shared" si="24"/>
        <v>0</v>
      </c>
      <c r="S92" s="201">
        <f t="shared" si="24"/>
        <v>0</v>
      </c>
      <c r="T92" s="201">
        <f t="shared" si="24"/>
        <v>0</v>
      </c>
      <c r="U92" s="201">
        <f t="shared" si="24"/>
        <v>0</v>
      </c>
      <c r="V92" s="201">
        <f t="shared" si="24"/>
        <v>0</v>
      </c>
      <c r="W92" s="201">
        <f t="shared" si="24"/>
        <v>0</v>
      </c>
      <c r="X92" s="201">
        <f t="shared" si="24"/>
        <v>0</v>
      </c>
      <c r="Y92" s="201">
        <f t="shared" si="24"/>
        <v>0</v>
      </c>
      <c r="Z92" s="201">
        <f t="shared" si="24"/>
        <v>0</v>
      </c>
      <c r="AA92" s="201">
        <f t="shared" si="24"/>
        <v>0</v>
      </c>
      <c r="AB92" s="201"/>
      <c r="AC92" s="52"/>
      <c r="AD92" s="52"/>
    </row>
    <row r="93" spans="1:30" s="53" customFormat="1" ht="19.5" thickBot="1">
      <c r="A93" s="212"/>
      <c r="B93" s="214" t="s">
        <v>81</v>
      </c>
      <c r="C93" s="215"/>
      <c r="D93" s="117"/>
      <c r="E93" s="117"/>
      <c r="F93" s="117"/>
      <c r="G93" s="205">
        <f>G18+G35+G69+G88+G92</f>
        <v>221.5</v>
      </c>
      <c r="H93" s="205">
        <f aca="true" t="shared" si="25" ref="H93:M93">H18+H35+H69+H88+H92</f>
        <v>6645</v>
      </c>
      <c r="I93" s="205">
        <f t="shared" si="25"/>
        <v>330</v>
      </c>
      <c r="J93" s="205">
        <f t="shared" si="25"/>
        <v>226</v>
      </c>
      <c r="K93" s="205">
        <f t="shared" si="25"/>
        <v>0</v>
      </c>
      <c r="L93" s="205">
        <f t="shared" si="25"/>
        <v>62</v>
      </c>
      <c r="M93" s="205">
        <f t="shared" si="25"/>
        <v>5640</v>
      </c>
      <c r="N93" s="201" t="s">
        <v>251</v>
      </c>
      <c r="O93" s="201" t="s">
        <v>169</v>
      </c>
      <c r="P93" s="201" t="s">
        <v>252</v>
      </c>
      <c r="Q93" s="201" t="s">
        <v>253</v>
      </c>
      <c r="R93" s="201" t="s">
        <v>169</v>
      </c>
      <c r="S93" s="201" t="s">
        <v>254</v>
      </c>
      <c r="T93" s="201" t="s">
        <v>255</v>
      </c>
      <c r="U93" s="201" t="s">
        <v>169</v>
      </c>
      <c r="V93" s="201" t="s">
        <v>248</v>
      </c>
      <c r="W93" s="201" t="s">
        <v>256</v>
      </c>
      <c r="X93" s="201" t="s">
        <v>169</v>
      </c>
      <c r="Y93" s="201" t="s">
        <v>257</v>
      </c>
      <c r="Z93" s="201" t="s">
        <v>169</v>
      </c>
      <c r="AA93" s="201" t="s">
        <v>169</v>
      </c>
      <c r="AB93" s="201"/>
      <c r="AC93" s="52"/>
      <c r="AD93" s="52"/>
    </row>
    <row r="94" spans="1:30" s="222" customFormat="1" ht="19.5" thickBot="1">
      <c r="A94" s="513" t="s">
        <v>28</v>
      </c>
      <c r="B94" s="514"/>
      <c r="C94" s="514"/>
      <c r="D94" s="514"/>
      <c r="E94" s="514"/>
      <c r="F94" s="514"/>
      <c r="G94" s="514"/>
      <c r="H94" s="514"/>
      <c r="I94" s="514"/>
      <c r="J94" s="514"/>
      <c r="K94" s="514"/>
      <c r="L94" s="514"/>
      <c r="M94" s="515"/>
      <c r="N94" s="216" t="str">
        <f>N93</f>
        <v>36/4</v>
      </c>
      <c r="O94" s="216" t="str">
        <f aca="true" t="shared" si="26" ref="O94:AA94">O93</f>
        <v>0</v>
      </c>
      <c r="P94" s="217" t="str">
        <f t="shared" si="26"/>
        <v>32/8</v>
      </c>
      <c r="Q94" s="216" t="str">
        <f t="shared" si="26"/>
        <v>34/2</v>
      </c>
      <c r="R94" s="216" t="str">
        <f t="shared" si="26"/>
        <v>0</v>
      </c>
      <c r="S94" s="217" t="str">
        <f t="shared" si="26"/>
        <v>24/8</v>
      </c>
      <c r="T94" s="218" t="str">
        <f t="shared" si="26"/>
        <v>44/8</v>
      </c>
      <c r="U94" s="218" t="str">
        <f t="shared" si="26"/>
        <v>0</v>
      </c>
      <c r="V94" s="217" t="str">
        <f t="shared" si="26"/>
        <v>36/10</v>
      </c>
      <c r="W94" s="216" t="str">
        <f t="shared" si="26"/>
        <v>40/6</v>
      </c>
      <c r="X94" s="219" t="str">
        <f t="shared" si="26"/>
        <v>0</v>
      </c>
      <c r="Y94" s="220" t="str">
        <f t="shared" si="26"/>
        <v>44/4</v>
      </c>
      <c r="Z94" s="216" t="str">
        <f t="shared" si="26"/>
        <v>0</v>
      </c>
      <c r="AA94" s="217" t="str">
        <f t="shared" si="26"/>
        <v>0</v>
      </c>
      <c r="AB94" s="217"/>
      <c r="AC94" s="221"/>
      <c r="AD94" s="221"/>
    </row>
    <row r="95" spans="1:30" s="53" customFormat="1" ht="18.75">
      <c r="A95" s="549" t="s">
        <v>29</v>
      </c>
      <c r="B95" s="550"/>
      <c r="C95" s="550"/>
      <c r="D95" s="550"/>
      <c r="E95" s="550"/>
      <c r="F95" s="550"/>
      <c r="G95" s="550"/>
      <c r="H95" s="550"/>
      <c r="I95" s="550"/>
      <c r="J95" s="550"/>
      <c r="K95" s="550"/>
      <c r="L95" s="550"/>
      <c r="M95" s="551"/>
      <c r="N95" s="223">
        <f>COUNTIF($C$11:$C$87,"=1")</f>
        <v>3</v>
      </c>
      <c r="O95" s="507">
        <f>COUNTIF($C$11:$C$87,"=3")</f>
        <v>4</v>
      </c>
      <c r="P95" s="508"/>
      <c r="Q95" s="223">
        <f>COUNTIF($C$11:$C$87,"=4")</f>
        <v>5</v>
      </c>
      <c r="R95" s="507">
        <f>COUNTIF($C$11:$C$87,"=6")</f>
        <v>5</v>
      </c>
      <c r="S95" s="508"/>
      <c r="T95" s="223">
        <f>COUNTIF($C$11:$C$87,"=7")</f>
        <v>4</v>
      </c>
      <c r="U95" s="507">
        <f>COUNTIF($C$11:$C$87,"=9")</f>
        <v>5</v>
      </c>
      <c r="V95" s="508"/>
      <c r="W95" s="223">
        <f>COUNTIF($C$11:$C$87,"=10")</f>
        <v>4</v>
      </c>
      <c r="X95" s="507">
        <f>COUNTIF($C$11:$C$87,"=12")</f>
        <v>3</v>
      </c>
      <c r="Y95" s="508"/>
      <c r="Z95" s="507"/>
      <c r="AA95" s="508"/>
      <c r="AB95" s="223"/>
      <c r="AC95" s="52"/>
      <c r="AD95" s="52"/>
    </row>
    <row r="96" spans="1:30" s="53" customFormat="1" ht="18.75">
      <c r="A96" s="549" t="s">
        <v>30</v>
      </c>
      <c r="B96" s="550"/>
      <c r="C96" s="550"/>
      <c r="D96" s="550"/>
      <c r="E96" s="550"/>
      <c r="F96" s="550"/>
      <c r="G96" s="550"/>
      <c r="H96" s="550"/>
      <c r="I96" s="550"/>
      <c r="J96" s="550"/>
      <c r="K96" s="550"/>
      <c r="L96" s="550"/>
      <c r="M96" s="551"/>
      <c r="N96" s="224">
        <f>COUNTIF($D$11:$D$87,"=1")</f>
        <v>2</v>
      </c>
      <c r="O96" s="509">
        <f>COUNTIF($D$11:$D$87,"=3")</f>
        <v>2</v>
      </c>
      <c r="P96" s="510"/>
      <c r="Q96" s="224">
        <f>COUNTIF($D$11:$D$87,"=4")</f>
        <v>1</v>
      </c>
      <c r="R96" s="509">
        <f>COUNTIF($D$11:$D$87,"=6")</f>
        <v>0</v>
      </c>
      <c r="S96" s="510"/>
      <c r="T96" s="224">
        <f>COUNTIF($D$11:$D$87,"=7")</f>
        <v>3</v>
      </c>
      <c r="U96" s="509">
        <f>COUNTIF($D$11:$D$87,"=9")</f>
        <v>1</v>
      </c>
      <c r="V96" s="510"/>
      <c r="W96" s="224">
        <f>COUNTIF($D$11:$D$87,"=10")</f>
        <v>4</v>
      </c>
      <c r="X96" s="509">
        <f>COUNTIF($D$11:$D$87,"=12")</f>
        <v>5</v>
      </c>
      <c r="Y96" s="510"/>
      <c r="Z96" s="509"/>
      <c r="AA96" s="510"/>
      <c r="AB96" s="224"/>
      <c r="AC96" s="52"/>
      <c r="AD96" s="52"/>
    </row>
    <row r="97" spans="1:30" s="53" customFormat="1" ht="18.75">
      <c r="A97" s="549" t="s">
        <v>31</v>
      </c>
      <c r="B97" s="550"/>
      <c r="C97" s="550"/>
      <c r="D97" s="550"/>
      <c r="E97" s="550"/>
      <c r="F97" s="550"/>
      <c r="G97" s="550"/>
      <c r="H97" s="550"/>
      <c r="I97" s="550"/>
      <c r="J97" s="550"/>
      <c r="K97" s="550"/>
      <c r="L97" s="550"/>
      <c r="M97" s="551"/>
      <c r="N97" s="225">
        <f>COUNTIF($F$11:$F$87,"=1")</f>
        <v>0</v>
      </c>
      <c r="O97" s="532">
        <f>COUNTIF($F$11:$F$87,"=3")</f>
        <v>0</v>
      </c>
      <c r="P97" s="533"/>
      <c r="Q97" s="225">
        <f>COUNTIF($F$11:$F$87,"=4")</f>
        <v>1</v>
      </c>
      <c r="R97" s="532">
        <f>COUNTIF($F$11:$F$87,"=6")</f>
        <v>0</v>
      </c>
      <c r="S97" s="533"/>
      <c r="T97" s="225">
        <f>COUNTIF($F$11:$F$87,"=7")</f>
        <v>2</v>
      </c>
      <c r="U97" s="532">
        <f>COUNTIF($F$11:$F$87,"=9")</f>
        <v>1</v>
      </c>
      <c r="V97" s="533"/>
      <c r="W97" s="225">
        <f>COUNTIF($F$11:$F$87,"=10")</f>
        <v>1</v>
      </c>
      <c r="X97" s="532">
        <f>COUNTIF($F$11:$F$87,"=12")</f>
        <v>2</v>
      </c>
      <c r="Y97" s="533"/>
      <c r="Z97" s="532"/>
      <c r="AA97" s="533"/>
      <c r="AB97" s="225"/>
      <c r="AC97" s="52"/>
      <c r="AD97" s="52"/>
    </row>
    <row r="98" spans="1:30" s="53" customFormat="1" ht="19.5" thickBot="1">
      <c r="A98" s="553" t="s">
        <v>48</v>
      </c>
      <c r="B98" s="554"/>
      <c r="C98" s="554"/>
      <c r="D98" s="554"/>
      <c r="E98" s="554"/>
      <c r="F98" s="554"/>
      <c r="G98" s="554"/>
      <c r="H98" s="554"/>
      <c r="I98" s="554"/>
      <c r="J98" s="554"/>
      <c r="K98" s="554"/>
      <c r="L98" s="554"/>
      <c r="M98" s="555"/>
      <c r="N98" s="226"/>
      <c r="O98" s="530"/>
      <c r="P98" s="531"/>
      <c r="Q98" s="226"/>
      <c r="R98" s="530"/>
      <c r="S98" s="531"/>
      <c r="T98" s="226"/>
      <c r="U98" s="530"/>
      <c r="V98" s="531"/>
      <c r="W98" s="226"/>
      <c r="X98" s="530"/>
      <c r="Y98" s="531"/>
      <c r="Z98" s="530"/>
      <c r="AA98" s="531"/>
      <c r="AB98" s="226"/>
      <c r="AC98" s="52"/>
      <c r="AD98" s="52"/>
    </row>
    <row r="99" spans="1:30" s="53" customFormat="1" ht="18.75">
      <c r="A99" s="570" t="s">
        <v>63</v>
      </c>
      <c r="B99" s="571"/>
      <c r="C99" s="571"/>
      <c r="D99" s="571"/>
      <c r="E99" s="571"/>
      <c r="F99" s="571"/>
      <c r="G99" s="571"/>
      <c r="H99" s="571"/>
      <c r="I99" s="571"/>
      <c r="J99" s="571"/>
      <c r="K99" s="571"/>
      <c r="L99" s="571"/>
      <c r="M99" s="572"/>
      <c r="N99" s="537" t="s">
        <v>103</v>
      </c>
      <c r="O99" s="538"/>
      <c r="P99" s="539"/>
      <c r="Q99" s="537" t="s">
        <v>103</v>
      </c>
      <c r="R99" s="538"/>
      <c r="S99" s="539"/>
      <c r="T99" s="537" t="s">
        <v>101</v>
      </c>
      <c r="U99" s="538"/>
      <c r="V99" s="539"/>
      <c r="W99" s="537" t="s">
        <v>101</v>
      </c>
      <c r="X99" s="538"/>
      <c r="Y99" s="539"/>
      <c r="Z99" s="537"/>
      <c r="AA99" s="539"/>
      <c r="AB99" s="52"/>
      <c r="AC99" s="52"/>
      <c r="AD99" s="52"/>
    </row>
    <row r="100" spans="1:30" s="53" customFormat="1" ht="18.75">
      <c r="A100" s="566"/>
      <c r="B100" s="567"/>
      <c r="C100" s="567"/>
      <c r="D100" s="567"/>
      <c r="E100" s="567"/>
      <c r="F100" s="567"/>
      <c r="G100" s="567"/>
      <c r="H100" s="567"/>
      <c r="I100" s="567"/>
      <c r="J100" s="567"/>
      <c r="K100" s="567"/>
      <c r="L100" s="567"/>
      <c r="M100" s="567"/>
      <c r="N100" s="540">
        <f>G12+G13+G21+G24+G25+G26+G31+G32+G33+G34+G68</f>
        <v>42.5</v>
      </c>
      <c r="O100" s="541"/>
      <c r="P100" s="542"/>
      <c r="Q100" s="534">
        <f>G14+G15+G16+G17+G22+G28+G29+G46+G54+G56+G59+G60</f>
        <v>44.5</v>
      </c>
      <c r="R100" s="535"/>
      <c r="S100" s="536"/>
      <c r="T100" s="534">
        <f>G41+G42+G43+G44+G47+G48+G49+G50+G51+G52+G55+G61+G63+G74+G78+G82</f>
        <v>59.5</v>
      </c>
      <c r="U100" s="535"/>
      <c r="V100" s="536"/>
      <c r="W100" s="534">
        <f>G38+G39+G53+G57+G64+G65+G67+G72+G73+G75+G76+G77+G79+G80+G81+G83+G85+G86+G87</f>
        <v>52.5</v>
      </c>
      <c r="X100" s="535"/>
      <c r="Y100" s="536"/>
      <c r="Z100" s="534">
        <f>G92</f>
        <v>22.5</v>
      </c>
      <c r="AA100" s="536"/>
      <c r="AB100" s="52"/>
      <c r="AC100" s="52"/>
      <c r="AD100" s="52"/>
    </row>
    <row r="101" spans="1:30" s="53" customFormat="1" ht="19.5" thickBot="1">
      <c r="A101" s="568"/>
      <c r="B101" s="569"/>
      <c r="C101" s="569"/>
      <c r="D101" s="569"/>
      <c r="E101" s="227"/>
      <c r="F101" s="565"/>
      <c r="G101" s="565"/>
      <c r="H101" s="565"/>
      <c r="I101" s="565"/>
      <c r="J101" s="565"/>
      <c r="K101" s="565"/>
      <c r="L101" s="565"/>
      <c r="M101" s="565"/>
      <c r="N101" s="573">
        <f>N100+Q100+T100+W100+Z100</f>
        <v>221.5</v>
      </c>
      <c r="O101" s="574"/>
      <c r="P101" s="574"/>
      <c r="Q101" s="574"/>
      <c r="R101" s="574"/>
      <c r="S101" s="574"/>
      <c r="T101" s="574"/>
      <c r="U101" s="574"/>
      <c r="V101" s="574"/>
      <c r="W101" s="574"/>
      <c r="X101" s="574"/>
      <c r="Y101" s="574"/>
      <c r="Z101" s="574"/>
      <c r="AA101" s="575"/>
      <c r="AB101" s="52"/>
      <c r="AC101" s="52"/>
      <c r="AD101" s="52"/>
    </row>
    <row r="102" spans="1:30" s="53" customFormat="1" ht="18.75">
      <c r="A102" s="228"/>
      <c r="B102" s="229"/>
      <c r="C102" s="230"/>
      <c r="D102" s="230"/>
      <c r="E102" s="230"/>
      <c r="F102" s="231"/>
      <c r="G102" s="232"/>
      <c r="H102" s="233"/>
      <c r="I102" s="233"/>
      <c r="J102" s="233"/>
      <c r="K102" s="233"/>
      <c r="L102" s="234"/>
      <c r="M102" s="235"/>
      <c r="N102" s="235"/>
      <c r="O102" s="235"/>
      <c r="P102" s="235"/>
      <c r="Q102" s="236"/>
      <c r="R102" s="235"/>
      <c r="S102" s="235"/>
      <c r="T102" s="236"/>
      <c r="U102" s="235"/>
      <c r="V102" s="235"/>
      <c r="W102" s="235"/>
      <c r="X102" s="235"/>
      <c r="Y102" s="235"/>
      <c r="Z102" s="235"/>
      <c r="AA102" s="237"/>
      <c r="AB102" s="52"/>
      <c r="AC102" s="52"/>
      <c r="AD102" s="52"/>
    </row>
    <row r="103" spans="2:27" ht="18">
      <c r="B103" s="239"/>
      <c r="C103" s="240"/>
      <c r="D103" s="240"/>
      <c r="E103" s="240"/>
      <c r="F103" s="241"/>
      <c r="G103" s="242"/>
      <c r="H103" s="243"/>
      <c r="I103" s="243"/>
      <c r="J103" s="243"/>
      <c r="K103" s="243"/>
      <c r="L103" s="244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</row>
    <row r="104" spans="2:27" ht="18">
      <c r="B104" s="239"/>
      <c r="C104" s="240"/>
      <c r="D104" s="240"/>
      <c r="E104" s="240"/>
      <c r="F104" s="241"/>
      <c r="G104" s="242"/>
      <c r="H104" s="243"/>
      <c r="I104" s="243"/>
      <c r="J104" s="243"/>
      <c r="K104" s="243"/>
      <c r="L104" s="244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</row>
    <row r="105" spans="2:27" ht="18">
      <c r="B105" s="239"/>
      <c r="C105" s="240"/>
      <c r="D105" s="240"/>
      <c r="E105" s="240"/>
      <c r="F105" s="241"/>
      <c r="G105" s="242"/>
      <c r="H105" s="243"/>
      <c r="I105" s="243"/>
      <c r="J105" s="243"/>
      <c r="K105" s="243"/>
      <c r="L105" s="244"/>
      <c r="M105" s="237"/>
      <c r="N105" s="237"/>
      <c r="O105" s="237"/>
      <c r="P105" s="237"/>
      <c r="Q105" s="237"/>
      <c r="R105" s="237"/>
      <c r="S105" s="237"/>
      <c r="T105" s="237"/>
      <c r="U105" s="237"/>
      <c r="V105" s="237"/>
      <c r="W105" s="237"/>
      <c r="X105" s="237"/>
      <c r="Y105" s="237"/>
      <c r="Z105" s="237"/>
      <c r="AA105" s="237"/>
    </row>
    <row r="106" spans="2:27" ht="18">
      <c r="B106" s="239"/>
      <c r="C106" s="240"/>
      <c r="D106" s="240"/>
      <c r="E106" s="240"/>
      <c r="F106" s="241"/>
      <c r="G106" s="242"/>
      <c r="H106" s="243"/>
      <c r="I106" s="243"/>
      <c r="J106" s="243"/>
      <c r="K106" s="243"/>
      <c r="L106" s="244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</row>
    <row r="107" spans="2:27" ht="18">
      <c r="B107" s="239"/>
      <c r="C107" s="240"/>
      <c r="D107" s="240"/>
      <c r="E107" s="240"/>
      <c r="F107" s="241"/>
      <c r="G107" s="242"/>
      <c r="H107" s="243"/>
      <c r="I107" s="243"/>
      <c r="J107" s="243"/>
      <c r="K107" s="243"/>
      <c r="L107" s="244"/>
      <c r="M107" s="237"/>
      <c r="N107" s="237"/>
      <c r="O107" s="237"/>
      <c r="P107" s="237"/>
      <c r="Q107" s="237"/>
      <c r="R107" s="237"/>
      <c r="S107" s="237"/>
      <c r="T107" s="237"/>
      <c r="U107" s="237"/>
      <c r="V107" s="237"/>
      <c r="W107" s="237"/>
      <c r="X107" s="237"/>
      <c r="Y107" s="237"/>
      <c r="Z107" s="237"/>
      <c r="AA107" s="237"/>
    </row>
    <row r="108" spans="2:27" ht="18">
      <c r="B108" s="239"/>
      <c r="C108" s="240"/>
      <c r="D108" s="240"/>
      <c r="E108" s="240"/>
      <c r="F108" s="241"/>
      <c r="G108" s="242"/>
      <c r="H108" s="243"/>
      <c r="I108" s="243"/>
      <c r="J108" s="243"/>
      <c r="K108" s="243"/>
      <c r="L108" s="244"/>
      <c r="M108" s="237"/>
      <c r="N108" s="237"/>
      <c r="O108" s="237"/>
      <c r="P108" s="237"/>
      <c r="Q108" s="237"/>
      <c r="R108" s="237"/>
      <c r="S108" s="237"/>
      <c r="T108" s="237"/>
      <c r="U108" s="237"/>
      <c r="V108" s="237"/>
      <c r="W108" s="237"/>
      <c r="X108" s="237"/>
      <c r="Y108" s="237"/>
      <c r="Z108" s="237"/>
      <c r="AA108" s="237"/>
    </row>
    <row r="109" spans="2:27" ht="18">
      <c r="B109" s="239"/>
      <c r="C109" s="240"/>
      <c r="D109" s="240"/>
      <c r="E109" s="240"/>
      <c r="F109" s="241"/>
      <c r="G109" s="242"/>
      <c r="H109" s="243"/>
      <c r="I109" s="243"/>
      <c r="J109" s="243"/>
      <c r="K109" s="243"/>
      <c r="L109" s="244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</row>
    <row r="110" spans="2:27" ht="18">
      <c r="B110" s="239"/>
      <c r="C110" s="240"/>
      <c r="D110" s="240"/>
      <c r="E110" s="240"/>
      <c r="F110" s="241"/>
      <c r="G110" s="242"/>
      <c r="H110" s="243"/>
      <c r="I110" s="243"/>
      <c r="J110" s="243"/>
      <c r="K110" s="243"/>
      <c r="L110" s="244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</row>
    <row r="111" spans="1:28" ht="18">
      <c r="A111" s="247"/>
      <c r="B111" s="248"/>
      <c r="C111" s="249"/>
      <c r="D111" s="240"/>
      <c r="E111" s="240"/>
      <c r="F111" s="240"/>
      <c r="G111" s="242"/>
      <c r="H111" s="243"/>
      <c r="I111" s="243"/>
      <c r="J111" s="243"/>
      <c r="K111" s="243"/>
      <c r="L111" s="243"/>
      <c r="M111" s="244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7"/>
      <c r="AA111" s="237"/>
      <c r="AB111" s="250"/>
    </row>
    <row r="112" spans="2:27" ht="18">
      <c r="B112" s="239"/>
      <c r="C112" s="240"/>
      <c r="D112" s="240"/>
      <c r="E112" s="240"/>
      <c r="F112" s="241"/>
      <c r="G112" s="242"/>
      <c r="H112" s="243"/>
      <c r="I112" s="243"/>
      <c r="J112" s="243"/>
      <c r="K112" s="243"/>
      <c r="L112" s="244"/>
      <c r="M112" s="237"/>
      <c r="N112" s="237"/>
      <c r="O112" s="237"/>
      <c r="P112" s="237"/>
      <c r="Q112" s="237"/>
      <c r="R112" s="237"/>
      <c r="S112" s="237"/>
      <c r="T112" s="237"/>
      <c r="U112" s="237"/>
      <c r="V112" s="237"/>
      <c r="W112" s="237"/>
      <c r="X112" s="237"/>
      <c r="Y112" s="237"/>
      <c r="Z112" s="237"/>
      <c r="AA112" s="237"/>
    </row>
    <row r="113" spans="2:27" ht="18">
      <c r="B113" s="239"/>
      <c r="C113" s="240"/>
      <c r="D113" s="240"/>
      <c r="E113" s="240"/>
      <c r="F113" s="241"/>
      <c r="G113" s="242"/>
      <c r="H113" s="243"/>
      <c r="I113" s="243"/>
      <c r="J113" s="243"/>
      <c r="K113" s="243"/>
      <c r="L113" s="244"/>
      <c r="M113" s="237"/>
      <c r="N113" s="237"/>
      <c r="O113" s="237"/>
      <c r="P113" s="237"/>
      <c r="Q113" s="237"/>
      <c r="R113" s="237"/>
      <c r="S113" s="237"/>
      <c r="T113" s="237"/>
      <c r="U113" s="237"/>
      <c r="V113" s="237"/>
      <c r="W113" s="237"/>
      <c r="X113" s="237"/>
      <c r="Y113" s="237"/>
      <c r="Z113" s="237"/>
      <c r="AA113" s="237"/>
    </row>
    <row r="114" spans="2:26" ht="18">
      <c r="B114" s="239"/>
      <c r="C114" s="240"/>
      <c r="D114" s="240"/>
      <c r="E114" s="240"/>
      <c r="F114" s="241"/>
      <c r="G114" s="242"/>
      <c r="H114" s="243"/>
      <c r="I114" s="243"/>
      <c r="J114" s="243"/>
      <c r="K114" s="243"/>
      <c r="L114" s="244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</row>
  </sheetData>
  <sheetProtection/>
  <mergeCells count="76">
    <mergeCell ref="Z100:AA100"/>
    <mergeCell ref="F101:M101"/>
    <mergeCell ref="A100:M100"/>
    <mergeCell ref="A101:D101"/>
    <mergeCell ref="A96:M96"/>
    <mergeCell ref="A99:M99"/>
    <mergeCell ref="N101:AA101"/>
    <mergeCell ref="Z99:AA99"/>
    <mergeCell ref="Q99:S99"/>
    <mergeCell ref="W100:Y100"/>
    <mergeCell ref="A98:M98"/>
    <mergeCell ref="A97:M97"/>
    <mergeCell ref="A1:X1"/>
    <mergeCell ref="W4:Y4"/>
    <mergeCell ref="I3:L3"/>
    <mergeCell ref="Q4:S4"/>
    <mergeCell ref="N4:P4"/>
    <mergeCell ref="G2:G6"/>
    <mergeCell ref="N5:AB5"/>
    <mergeCell ref="L4:L6"/>
    <mergeCell ref="N2:AB3"/>
    <mergeCell ref="H2:M2"/>
    <mergeCell ref="T99:V99"/>
    <mergeCell ref="U98:V98"/>
    <mergeCell ref="R96:S96"/>
    <mergeCell ref="T4:V4"/>
    <mergeCell ref="A95:M95"/>
    <mergeCell ref="A18:B18"/>
    <mergeCell ref="W99:Y99"/>
    <mergeCell ref="U97:V97"/>
    <mergeCell ref="T100:V100"/>
    <mergeCell ref="R98:S98"/>
    <mergeCell ref="O96:P96"/>
    <mergeCell ref="R97:S97"/>
    <mergeCell ref="R95:S95"/>
    <mergeCell ref="O97:P97"/>
    <mergeCell ref="O98:P98"/>
    <mergeCell ref="N99:P99"/>
    <mergeCell ref="N100:P100"/>
    <mergeCell ref="Q100:S100"/>
    <mergeCell ref="Z98:AA98"/>
    <mergeCell ref="X95:Y95"/>
    <mergeCell ref="X96:Y96"/>
    <mergeCell ref="X97:Y97"/>
    <mergeCell ref="X98:Y98"/>
    <mergeCell ref="Z95:AA95"/>
    <mergeCell ref="Z96:AA96"/>
    <mergeCell ref="Z97:AA97"/>
    <mergeCell ref="E2:E6"/>
    <mergeCell ref="H3:H6"/>
    <mergeCell ref="I4:I6"/>
    <mergeCell ref="J4:J6"/>
    <mergeCell ref="K4:K6"/>
    <mergeCell ref="C4:C6"/>
    <mergeCell ref="F2:F6"/>
    <mergeCell ref="C2:D3"/>
    <mergeCell ref="D4:D6"/>
    <mergeCell ref="B71:AA71"/>
    <mergeCell ref="A19:AA19"/>
    <mergeCell ref="A88:B88"/>
    <mergeCell ref="A36:AA36"/>
    <mergeCell ref="U95:V95"/>
    <mergeCell ref="U96:V96"/>
    <mergeCell ref="A70:AB70"/>
    <mergeCell ref="A94:M94"/>
    <mergeCell ref="O95:P95"/>
    <mergeCell ref="Z4:AB4"/>
    <mergeCell ref="A89:AA89"/>
    <mergeCell ref="A69:B69"/>
    <mergeCell ref="A35:B35"/>
    <mergeCell ref="B2:B6"/>
    <mergeCell ref="A2:A6"/>
    <mergeCell ref="M3:M6"/>
    <mergeCell ref="A8:AB8"/>
    <mergeCell ref="A9:AB9"/>
    <mergeCell ref="A10:AB1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1" r:id="rId1"/>
  <rowBreaks count="2" manualBreakCount="2">
    <brk id="30" max="27" man="1"/>
    <brk id="6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Oplay</cp:lastModifiedBy>
  <cp:lastPrinted>2016-02-12T09:45:02Z</cp:lastPrinted>
  <dcterms:created xsi:type="dcterms:W3CDTF">2003-06-23T04:55:14Z</dcterms:created>
  <dcterms:modified xsi:type="dcterms:W3CDTF">2016-07-12T08:00:01Z</dcterms:modified>
  <cp:category/>
  <cp:version/>
  <cp:contentType/>
  <cp:contentStatus/>
</cp:coreProperties>
</file>